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ROZPOCTYPC\rozpočty\EM.2019-184 Hasičská zbrojnice Vlaštovičky\CD exp\Výkaz výměr - zadání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Pol'!$A$1:$U$57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8" i="12" l="1"/>
  <c r="AC47" i="12" l="1"/>
  <c r="F39" i="1" s="1"/>
  <c r="G9" i="12"/>
  <c r="M9" i="12" s="1"/>
  <c r="I9" i="12"/>
  <c r="K9" i="12"/>
  <c r="O9" i="12"/>
  <c r="Q9" i="12"/>
  <c r="U9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M28" i="12"/>
  <c r="I28" i="12"/>
  <c r="K28" i="12"/>
  <c r="K27" i="12" s="1"/>
  <c r="O28" i="12"/>
  <c r="Q28" i="12"/>
  <c r="U28" i="12"/>
  <c r="U27" i="12" s="1"/>
  <c r="G30" i="12"/>
  <c r="M30" i="12" s="1"/>
  <c r="I30" i="12"/>
  <c r="K30" i="12"/>
  <c r="O30" i="12"/>
  <c r="Q30" i="12"/>
  <c r="Q27" i="12" s="1"/>
  <c r="U30" i="12"/>
  <c r="G32" i="12"/>
  <c r="G31" i="12" s="1"/>
  <c r="I49" i="1" s="1"/>
  <c r="I32" i="12"/>
  <c r="K32" i="12"/>
  <c r="K31" i="12" s="1"/>
  <c r="O32" i="12"/>
  <c r="O31" i="12" s="1"/>
  <c r="Q32" i="12"/>
  <c r="U32" i="12"/>
  <c r="G34" i="12"/>
  <c r="M34" i="12" s="1"/>
  <c r="I34" i="12"/>
  <c r="K34" i="12"/>
  <c r="O34" i="12"/>
  <c r="Q34" i="12"/>
  <c r="U34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40" i="12"/>
  <c r="G39" i="12" s="1"/>
  <c r="I51" i="1" s="1"/>
  <c r="I40" i="12"/>
  <c r="I39" i="12" s="1"/>
  <c r="K40" i="12"/>
  <c r="K39" i="12" s="1"/>
  <c r="O40" i="12"/>
  <c r="O39" i="12" s="1"/>
  <c r="Q40" i="12"/>
  <c r="Q39" i="12" s="1"/>
  <c r="U40" i="12"/>
  <c r="U39" i="12" s="1"/>
  <c r="G42" i="12"/>
  <c r="M42" i="12" s="1"/>
  <c r="M41" i="12" s="1"/>
  <c r="I42" i="12"/>
  <c r="I41" i="12" s="1"/>
  <c r="K42" i="12"/>
  <c r="K41" i="12" s="1"/>
  <c r="O42" i="12"/>
  <c r="O41" i="12" s="1"/>
  <c r="Q42" i="12"/>
  <c r="Q41" i="12" s="1"/>
  <c r="U42" i="12"/>
  <c r="U41" i="12" s="1"/>
  <c r="G44" i="12"/>
  <c r="M44" i="12" s="1"/>
  <c r="I44" i="12"/>
  <c r="K44" i="12"/>
  <c r="O44" i="12"/>
  <c r="O43" i="12" s="1"/>
  <c r="Q44" i="12"/>
  <c r="U44" i="12"/>
  <c r="G45" i="12"/>
  <c r="M45" i="12" s="1"/>
  <c r="I45" i="12"/>
  <c r="K45" i="12"/>
  <c r="O45" i="12"/>
  <c r="Q45" i="12"/>
  <c r="U45" i="12"/>
  <c r="I20" i="1"/>
  <c r="I19" i="1"/>
  <c r="I18" i="1"/>
  <c r="I17" i="1"/>
  <c r="G27" i="1"/>
  <c r="F40" i="1"/>
  <c r="G40" i="1"/>
  <c r="H40" i="1"/>
  <c r="I40" i="1"/>
  <c r="J39" i="1" s="1"/>
  <c r="J40" i="1"/>
  <c r="J28" i="1"/>
  <c r="J26" i="1"/>
  <c r="G38" i="1"/>
  <c r="F38" i="1"/>
  <c r="J23" i="1"/>
  <c r="J24" i="1"/>
  <c r="J25" i="1"/>
  <c r="J27" i="1"/>
  <c r="E24" i="1"/>
  <c r="G24" i="1"/>
  <c r="E26" i="1"/>
  <c r="G26" i="1"/>
  <c r="G41" i="12" l="1"/>
  <c r="I52" i="1" s="1"/>
  <c r="M32" i="12"/>
  <c r="I43" i="12"/>
  <c r="U35" i="12"/>
  <c r="U31" i="12"/>
  <c r="K43" i="12"/>
  <c r="Q43" i="12"/>
  <c r="Q35" i="12"/>
  <c r="M35" i="12"/>
  <c r="G43" i="12"/>
  <c r="I53" i="1" s="1"/>
  <c r="O35" i="12"/>
  <c r="I31" i="12"/>
  <c r="M27" i="12"/>
  <c r="U8" i="12"/>
  <c r="O8" i="12"/>
  <c r="I27" i="12"/>
  <c r="Q8" i="12"/>
  <c r="O27" i="12"/>
  <c r="AD47" i="12"/>
  <c r="G39" i="1" s="1"/>
  <c r="I39" i="1" s="1"/>
  <c r="Q31" i="12"/>
  <c r="I8" i="12"/>
  <c r="I35" i="12"/>
  <c r="K8" i="12"/>
  <c r="U43" i="12"/>
  <c r="K35" i="12"/>
  <c r="M43" i="12"/>
  <c r="M31" i="12"/>
  <c r="M8" i="12"/>
  <c r="G8" i="12"/>
  <c r="G27" i="12"/>
  <c r="I48" i="1" s="1"/>
  <c r="M40" i="12"/>
  <c r="M39" i="12" s="1"/>
  <c r="G35" i="12"/>
  <c r="I50" i="1" s="1"/>
  <c r="I47" i="1" l="1"/>
  <c r="G47" i="12"/>
  <c r="I54" i="1" l="1"/>
  <c r="I16" i="1"/>
  <c r="I21" i="1" s="1"/>
  <c r="G28" i="1" l="1"/>
  <c r="G25" i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<sst xmlns="http://schemas.openxmlformats.org/spreadsheetml/2006/main" count="281" uniqueCount="169">
  <si>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</si>
  <si>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</si>
  <si>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</si>
  <si>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</si>
  <si>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</si>
  <si>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</si>
  <si>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</si>
  <si>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</si>
  <si>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</si>
  <si>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</si>
  <si>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</si>
  <si>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</si>
  <si>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</si>
  <si>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</si>
  <si>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</si>
  <si>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</si>
  <si>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</si>
  <si>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</si>
  <si>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</si>
  <si>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</si>
  <si>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</si>
  <si>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</si>
  <si>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</si>
  <si>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</si>
  <si>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</si>
  <si>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</si>
  <si>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</si>
  <si>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</si>
  <si>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</si>
  <si>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</si>
  <si>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</si>
  <si>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</si>
  <si>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</si>
  <si>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</si>
  <si>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</si>
  <si>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</si>
  <si>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</si>
  <si>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</si>
  <si>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</si>
  <si>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</si>
  <si>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</si>
  <si>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</si>
  <si>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</si>
  <si>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Vlaštovičky</t>
  </si>
  <si>
    <t>Rozpočet:</t>
  </si>
  <si>
    <t>Misto</t>
  </si>
  <si>
    <t>HASIČSKÁ ZBROJNICE VLAŠTOVIČKY  SO 03 přípojka splašková kanalizace</t>
  </si>
  <si>
    <t>Statutární město Opava</t>
  </si>
  <si>
    <t>Horní náměstí 382/69</t>
  </si>
  <si>
    <t>Opava-Město</t>
  </si>
  <si>
    <t>74601</t>
  </si>
  <si>
    <t>00300535</t>
  </si>
  <si>
    <t>CZ00300535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</si>
  <si>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</si>
  <si>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</si>
  <si>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</si>
  <si>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</si>
  <si>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</si>
  <si>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</si>
  <si>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</si>
  <si>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</si>
  <si>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</si>
  <si>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</si>
  <si>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</si>
  <si>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</si>
  <si>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</si>
  <si>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</si>
  <si>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</si>
  <si>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</si>
  <si>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</si>
  <si>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</si>
  <si>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</si>
  <si>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</si>
  <si>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</si>
  <si>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</si>
  <si>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</si>
  <si>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</si>
  <si>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</si>
  <si>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</si>
  <si>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</si>
  <si>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</si>
  <si>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</si>
  <si>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</si>
  <si>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</si>
  <si>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</si>
  <si>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</si>
  <si>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</si>
  <si>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</si>
  <si>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</si>
  <si>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</si>
  <si>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</si>
  <si>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</si>
  <si>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</si>
  <si>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</si>
  <si>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</si>
  <si>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</si>
  <si>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</si>
  <si>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</si>
  <si>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</si>
  <si>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</si>
  <si>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</si>
  <si>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132301210R00</t>
  </si>
  <si>
    <t>Hloubení rýh š.do 200 cm hor.4 do 50 m3, STROJNĚ</t>
  </si>
  <si>
    <t>m3</t>
  </si>
  <si>
    <t>POL1_0</t>
  </si>
  <si>
    <t>7*1,8*0,8</t>
  </si>
  <si>
    <t>VV</t>
  </si>
  <si>
    <t>119000001RA0</t>
  </si>
  <si>
    <t>Dočasné zajištění potrubí ve výkopu</t>
  </si>
  <si>
    <t>m</t>
  </si>
  <si>
    <t>POL2_0</t>
  </si>
  <si>
    <t>119000002RA0</t>
  </si>
  <si>
    <t>Dočasné zajištění kabelů ve výkopu</t>
  </si>
  <si>
    <t>151101101R00</t>
  </si>
  <si>
    <t>Pažení a rozepření stěn rýh - příložné - hl.do 2 m</t>
  </si>
  <si>
    <t>m2</t>
  </si>
  <si>
    <t>2*1,8*7</t>
  </si>
  <si>
    <t>151101111R00</t>
  </si>
  <si>
    <t>Odstranění pažení stěn rýh - příložné - hl. do 2 m</t>
  </si>
  <si>
    <t>174101101R00</t>
  </si>
  <si>
    <t>Zásyp jam, rýh, šachet se zhutněním</t>
  </si>
  <si>
    <t>7*1,5*0,8</t>
  </si>
  <si>
    <t>180400021RA0</t>
  </si>
  <si>
    <t>Založení trávníku parkového, svah, s dodáním osiva</t>
  </si>
  <si>
    <t>183400010RA0</t>
  </si>
  <si>
    <t>Příprava půdy pro výsadbu v rovině, ruční</t>
  </si>
  <si>
    <t>175101101RT2</t>
  </si>
  <si>
    <t>Obsyp potrubí bez prohození sypaniny, s dodáním štěrkopísku frakce 0 - 22 mm</t>
  </si>
  <si>
    <t>7*0,8*0,3</t>
  </si>
  <si>
    <t>181301105R00</t>
  </si>
  <si>
    <t>Rozprostření ornice, rovina, tl. 25-30 cm,do 500m2</t>
  </si>
  <si>
    <t>199000002R00</t>
  </si>
  <si>
    <t>odvoz, poplatek za skládku horniny 1- 4</t>
  </si>
  <si>
    <t>167101101R00</t>
  </si>
  <si>
    <t>Nakládání výkopku z hor.1-4 v množství do 100 m3</t>
  </si>
  <si>
    <t>113106121R00</t>
  </si>
  <si>
    <t>Rozebrání dlažeb z betonových dlaždic na sucho</t>
  </si>
  <si>
    <t>113201111R00</t>
  </si>
  <si>
    <t>Vytrhání obrubníků chodníkových a parkových</t>
  </si>
  <si>
    <t>451572111RK6</t>
  </si>
  <si>
    <t>Lože pod potrubí z kameniva těženého 0 - 4 mm, kraj Moravskoslezský</t>
  </si>
  <si>
    <t>7*0,8*0,1</t>
  </si>
  <si>
    <t>451577977R00</t>
  </si>
  <si>
    <t>Podklad pod dlažbu z štěrkodrti tl.do 10 cm</t>
  </si>
  <si>
    <t>599000010RAA</t>
  </si>
  <si>
    <t>Rozebrání a oprava asfaltové komunikace, řezání, výměna podkladu tl. 30 cm, asfaltobet.7 cm</t>
  </si>
  <si>
    <t>3*2</t>
  </si>
  <si>
    <t>596831111RT2</t>
  </si>
  <si>
    <t>Kladení dlažby z dlaždic kom.pro pěší do lože z MV, včetně dlaždic betonových HBB 30/30/3,3 cm</t>
  </si>
  <si>
    <t>871313121RT2</t>
  </si>
  <si>
    <t>Montáž trub z plastu, gumový kroužek, DN 150, včetně dodávky trub PVC hrdlových 160x4,0x5000</t>
  </si>
  <si>
    <t>877375121RT2</t>
  </si>
  <si>
    <t>Výřez a montáž tvarovky z plastu na potrubí DN 300, vč. dodávky PVC přesuvky 315x7,7 a odbočky 315/160</t>
  </si>
  <si>
    <t>kus</t>
  </si>
  <si>
    <t>894431211RA0</t>
  </si>
  <si>
    <t>Šachta, D 400 mm, dl.šach.roury 1,5 m, přímá</t>
  </si>
  <si>
    <t>917762111RT7</t>
  </si>
  <si>
    <t>Osazení ležat. obrub. bet. s opěrou,lože z C 12/15, včetně obrubníku ABO 2 - 15 100/15/25</t>
  </si>
  <si>
    <t>979081111R00</t>
  </si>
  <si>
    <t>Odvoz suti a vybour. hmot na skládku do 1 km</t>
  </si>
  <si>
    <t>t</t>
  </si>
  <si>
    <t>998276101R00</t>
  </si>
  <si>
    <t>Přesun hmot, trubní vedení plastová, otevř. výkop</t>
  </si>
  <si>
    <t>998276119R00</t>
  </si>
  <si>
    <t>Přesun hmot, tr. vedení plast., přípl. dalších 5km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</si>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</sst>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8" fillId="0" borderId="1" xfId="0" applyFont="1" applyBorder="1"/>
    <xf numFmtId="0" fontId="8" fillId="0" borderId="0" xfId="0" applyFont="1"/>
    <xf numFmtId="0" fontId="0" fillId="0" borderId="20" xfId="0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" fontId="0" fillId="0" borderId="0" xfId="0" applyNumberFormat="1"/>
    <xf numFmtId="49" fontId="0" fillId="0" borderId="1" xfId="0" applyNumberFormat="1" applyBorder="1"/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5" xfId="0" applyNumberFormat="1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4" xfId="0" applyNumberFormat="1" applyFont="1" applyBorder="1" applyAlignment="1">
      <alignment vertical="top" shrinkToFit="1"/>
    </xf>
    <xf numFmtId="164" fontId="18" fillId="0" borderId="34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18" fillId="0" borderId="34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9" fillId="3" borderId="1" xfId="0" applyFont="1" applyFill="1" applyBorder="1" applyAlignment="1" applyProtection="1">
      <alignment horizontal="left" vertical="center" indent="1"/>
    </xf>
    <xf numFmtId="49" fontId="6" fillId="3" borderId="0" xfId="0" applyNumberFormat="1" applyFont="1" applyFill="1" applyBorder="1" applyAlignment="1" applyProtection="1">
      <alignment horizontal="left" vertical="center"/>
    </xf>
    <xf numFmtId="0" fontId="0" fillId="3" borderId="1" xfId="0" applyFont="1" applyFill="1" applyBorder="1" applyAlignment="1" applyProtection="1">
      <alignment horizontal="left" vertical="center" indent="1"/>
    </xf>
    <xf numFmtId="0" fontId="8" fillId="3" borderId="0" xfId="0" applyFont="1" applyFill="1" applyBorder="1" applyAlignment="1" applyProtection="1">
      <alignment horizontal="left" vertical="center"/>
    </xf>
    <xf numFmtId="0" fontId="0" fillId="3" borderId="9" xfId="0" applyFont="1" applyFill="1" applyBorder="1" applyAlignment="1" applyProtection="1">
      <alignment horizontal="left" vertical="center" indent="1"/>
    </xf>
    <xf numFmtId="0" fontId="0" fillId="3" borderId="6" xfId="0" applyFont="1" applyFill="1" applyBorder="1" applyProtection="1"/>
    <xf numFmtId="49" fontId="8" fillId="3" borderId="6" xfId="0" applyNumberFormat="1" applyFont="1" applyFill="1" applyBorder="1" applyAlignment="1" applyProtection="1">
      <alignment horizontal="left" vertical="center"/>
    </xf>
    <xf numFmtId="0" fontId="8" fillId="3" borderId="6" xfId="0" applyFont="1" applyFill="1" applyBorder="1" applyProtection="1"/>
    <xf numFmtId="0" fontId="8" fillId="3" borderId="6" xfId="0" applyFont="1" applyFill="1" applyBorder="1" applyAlignment="1" applyProtection="1"/>
    <xf numFmtId="0" fontId="8" fillId="3" borderId="8" xfId="0" applyFont="1" applyFill="1" applyBorder="1" applyAlignment="1" applyProtection="1"/>
    <xf numFmtId="0" fontId="0" fillId="0" borderId="1" xfId="0" applyFont="1" applyBorder="1" applyAlignment="1" applyProtection="1">
      <alignment horizontal="left" vertical="center" indent="1"/>
    </xf>
    <xf numFmtId="0" fontId="0" fillId="0" borderId="0" xfId="0" applyBorder="1" applyProtection="1"/>
    <xf numFmtId="49" fontId="8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2" xfId="0" applyBorder="1" applyAlignment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9" xfId="0" applyFont="1" applyBorder="1" applyAlignment="1" applyProtection="1">
      <alignment horizontal="left" vertical="center" indent="1"/>
    </xf>
    <xf numFmtId="49" fontId="8" fillId="0" borderId="6" xfId="0" applyNumberFormat="1" applyFont="1" applyBorder="1" applyAlignment="1" applyProtection="1">
      <alignment horizontal="right" vertical="center"/>
    </xf>
    <xf numFmtId="49" fontId="8" fillId="0" borderId="6" xfId="0" applyNumberFormat="1" applyFont="1" applyBorder="1" applyAlignment="1" applyProtection="1">
      <alignment horizontal="left" vertical="center"/>
    </xf>
    <xf numFmtId="0" fontId="8" fillId="0" borderId="6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8" xfId="0" applyBorder="1" applyAlignment="1" applyProtection="1"/>
    <xf numFmtId="0" fontId="8" fillId="0" borderId="0" xfId="0" applyFont="1" applyFill="1" applyBorder="1" applyAlignment="1" applyProtection="1">
      <alignment horizontal="left" vertical="center"/>
    </xf>
    <xf numFmtId="0" fontId="0" fillId="0" borderId="0" xfId="0" applyBorder="1" applyAlignment="1" applyProtection="1"/>
    <xf numFmtId="0" fontId="8" fillId="0" borderId="0" xfId="0" applyFont="1" applyBorder="1" applyAlignment="1" applyProtection="1">
      <alignment horizontal="left" vertical="center"/>
    </xf>
    <xf numFmtId="0" fontId="0" fillId="0" borderId="1" xfId="0" applyBorder="1" applyProtection="1"/>
    <xf numFmtId="0" fontId="0" fillId="0" borderId="9" xfId="0" applyBorder="1" applyAlignment="1" applyProtection="1">
      <alignment horizontal="left" indent="1"/>
    </xf>
    <xf numFmtId="0" fontId="8" fillId="0" borderId="6" xfId="0" applyFont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/>
    <xf numFmtId="0" fontId="0" fillId="0" borderId="6" xfId="0" applyBorder="1" applyAlignment="1" applyProtection="1">
      <alignment horizontal="right"/>
    </xf>
    <xf numFmtId="0" fontId="0" fillId="0" borderId="6" xfId="0" applyFont="1" applyBorder="1" applyAlignment="1" applyProtection="1">
      <alignment horizontal="right" vertical="center"/>
    </xf>
    <xf numFmtId="0" fontId="0" fillId="0" borderId="17" xfId="0" applyFont="1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/>
    </xf>
    <xf numFmtId="0" fontId="8" fillId="0" borderId="18" xfId="0" applyFont="1" applyFill="1" applyBorder="1" applyAlignment="1" applyProtection="1">
      <alignment horizontal="left" vertical="top"/>
    </xf>
    <xf numFmtId="0" fontId="8" fillId="0" borderId="18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horizontal="right" vertical="center"/>
    </xf>
    <xf numFmtId="0" fontId="0" fillId="0" borderId="19" xfId="0" applyBorder="1" applyAlignment="1" applyProtection="1"/>
    <xf numFmtId="0" fontId="0" fillId="0" borderId="6" xfId="0" applyBorder="1" applyAlignment="1" applyProtection="1">
      <alignment horizontal="left"/>
    </xf>
    <xf numFmtId="49" fontId="0" fillId="0" borderId="14" xfId="0" applyNumberFormat="1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/>
    </xf>
    <xf numFmtId="0" fontId="0" fillId="0" borderId="12" xfId="0" applyBorder="1" applyProtection="1"/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/>
    </xf>
    <xf numFmtId="0" fontId="8" fillId="0" borderId="12" xfId="0" applyFont="1" applyBorder="1" applyProtection="1"/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 indent="1"/>
    </xf>
    <xf numFmtId="1" fontId="8" fillId="0" borderId="15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/>
    </xf>
    <xf numFmtId="0" fontId="0" fillId="0" borderId="6" xfId="0" applyBorder="1" applyProtection="1"/>
    <xf numFmtId="1" fontId="8" fillId="0" borderId="10" xfId="0" applyNumberFormat="1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 indent="1"/>
    </xf>
    <xf numFmtId="49" fontId="0" fillId="0" borderId="8" xfId="0" applyNumberFormat="1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/>
    </xf>
    <xf numFmtId="1" fontId="0" fillId="0" borderId="0" xfId="0" applyNumberFormat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horizontal="left" vertical="center"/>
    </xf>
    <xf numFmtId="49" fontId="0" fillId="0" borderId="2" xfId="0" applyNumberFormat="1" applyFont="1" applyBorder="1" applyAlignment="1" applyProtection="1">
      <alignment horizontal="left" vertical="center"/>
    </xf>
    <xf numFmtId="0" fontId="4" fillId="3" borderId="11" xfId="0" applyFont="1" applyFill="1" applyBorder="1" applyAlignment="1" applyProtection="1">
      <alignment horizontal="left" vertical="center" indent="1"/>
    </xf>
    <xf numFmtId="0" fontId="5" fillId="3" borderId="7" xfId="0" applyFon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horizontal="left" vertical="center"/>
    </xf>
    <xf numFmtId="49" fontId="0" fillId="3" borderId="13" xfId="0" applyNumberFormat="1" applyFill="1" applyBorder="1" applyAlignment="1" applyProtection="1">
      <alignment horizontal="left" vertical="center"/>
    </xf>
    <xf numFmtId="0" fontId="0" fillId="3" borderId="7" xfId="0" applyFill="1" applyBorder="1" applyProtection="1"/>
    <xf numFmtId="49" fontId="8" fillId="3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14" fontId="8" fillId="0" borderId="6" xfId="0" applyNumberFormat="1" applyFont="1" applyBorder="1" applyAlignment="1" applyProtection="1">
      <alignment horizontal="center" vertical="top"/>
    </xf>
    <xf numFmtId="0" fontId="8" fillId="0" borderId="1" xfId="0" applyFont="1" applyBorder="1" applyProtection="1"/>
    <xf numFmtId="0" fontId="8" fillId="0" borderId="0" xfId="0" applyFont="1" applyBorder="1" applyProtection="1"/>
    <xf numFmtId="0" fontId="8" fillId="0" borderId="6" xfId="0" applyFont="1" applyBorder="1" applyProtection="1"/>
    <xf numFmtId="0" fontId="8" fillId="0" borderId="6" xfId="0" applyFont="1" applyBorder="1" applyAlignment="1" applyProtection="1"/>
    <xf numFmtId="0" fontId="8" fillId="0" borderId="2" xfId="0" applyFont="1" applyBorder="1" applyAlignment="1" applyProtection="1">
      <alignment horizontal="right"/>
    </xf>
    <xf numFmtId="0" fontId="0" fillId="0" borderId="0" xfId="0" applyBorder="1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Protection="1"/>
    <xf numFmtId="0" fontId="0" fillId="0" borderId="4" xfId="0" applyBorder="1" applyAlignment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shrinkToFit="1"/>
    </xf>
    <xf numFmtId="3" fontId="7" fillId="3" borderId="27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 wrapText="1"/>
    </xf>
    <xf numFmtId="3" fontId="10" fillId="3" borderId="31" xfId="0" applyNumberFormat="1" applyFont="1" applyFill="1" applyBorder="1" applyAlignment="1" applyProtection="1">
      <alignment horizontal="center" vertical="center" wrapText="1" shrinkToFit="1"/>
    </xf>
    <xf numFmtId="3" fontId="7" fillId="3" borderId="32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/>
    </xf>
    <xf numFmtId="3" fontId="0" fillId="0" borderId="33" xfId="0" applyNumberFormat="1" applyBorder="1" applyAlignment="1" applyProtection="1"/>
    <xf numFmtId="3" fontId="3" fillId="0" borderId="12" xfId="0" applyNumberFormat="1" applyFont="1" applyBorder="1" applyAlignment="1" applyProtection="1">
      <alignment horizontal="right" wrapText="1" shrinkToFit="1"/>
    </xf>
    <xf numFmtId="3" fontId="3" fillId="0" borderId="12" xfId="0" applyNumberFormat="1" applyFont="1" applyBorder="1" applyAlignment="1" applyProtection="1">
      <alignment horizontal="right" shrinkToFit="1"/>
    </xf>
    <xf numFmtId="3" fontId="0" fillId="0" borderId="12" xfId="0" applyNumberFormat="1" applyBorder="1" applyAlignment="1" applyProtection="1">
      <alignment shrinkToFit="1"/>
    </xf>
    <xf numFmtId="3" fontId="0" fillId="0" borderId="29" xfId="0" applyNumberFormat="1" applyBorder="1" applyAlignment="1" applyProtection="1">
      <alignment shrinkToFit="1"/>
    </xf>
    <xf numFmtId="3" fontId="0" fillId="0" borderId="29" xfId="0" applyNumberFormat="1" applyBorder="1" applyAlignment="1" applyProtection="1"/>
    <xf numFmtId="3" fontId="15" fillId="5" borderId="6" xfId="0" applyNumberFormat="1" applyFont="1" applyFill="1" applyBorder="1" applyAlignment="1" applyProtection="1">
      <alignment wrapText="1" shrinkToFit="1"/>
    </xf>
    <xf numFmtId="3" fontId="15" fillId="5" borderId="6" xfId="0" applyNumberFormat="1" applyFont="1" applyFill="1" applyBorder="1" applyAlignment="1" applyProtection="1">
      <alignment shrinkToFit="1"/>
    </xf>
    <xf numFmtId="3" fontId="0" fillId="5" borderId="30" xfId="0" applyNumberFormat="1" applyFill="1" applyBorder="1" applyAlignment="1" applyProtection="1">
      <alignment shrinkToFit="1"/>
    </xf>
    <xf numFmtId="3" fontId="0" fillId="5" borderId="30" xfId="0" applyNumberFormat="1" applyFill="1" applyBorder="1" applyAlignment="1" applyProtection="1"/>
    <xf numFmtId="0" fontId="0" fillId="0" borderId="0" xfId="0" applyProtection="1"/>
    <xf numFmtId="0" fontId="0" fillId="0" borderId="0" xfId="0" applyAlignment="1" applyProtection="1"/>
    <xf numFmtId="0" fontId="6" fillId="0" borderId="0" xfId="0" applyFont="1" applyProtection="1"/>
    <xf numFmtId="0" fontId="16" fillId="3" borderId="32" xfId="0" applyFont="1" applyFill="1" applyBorder="1" applyAlignment="1" applyProtection="1">
      <alignment horizontal="center" vertical="center" wrapText="1"/>
    </xf>
    <xf numFmtId="0" fontId="16" fillId="3" borderId="18" xfId="0" applyFont="1" applyFill="1" applyBorder="1" applyAlignment="1" applyProtection="1">
      <alignment horizontal="center" vertical="center" wrapText="1"/>
    </xf>
    <xf numFmtId="0" fontId="16" fillId="3" borderId="31" xfId="0" applyFont="1" applyFill="1" applyBorder="1" applyAlignment="1" applyProtection="1">
      <alignment horizontal="center" vertical="center" wrapText="1"/>
    </xf>
    <xf numFmtId="49" fontId="7" fillId="0" borderId="32" xfId="0" applyNumberFormat="1" applyFont="1" applyBorder="1" applyAlignment="1" applyProtection="1">
      <alignment vertical="center"/>
    </xf>
    <xf numFmtId="4" fontId="7" fillId="0" borderId="31" xfId="0" applyNumberFormat="1" applyFont="1" applyBorder="1" applyAlignment="1" applyProtection="1">
      <alignment horizontal="center" vertical="center"/>
    </xf>
    <xf numFmtId="4" fontId="7" fillId="0" borderId="31" xfId="0" applyNumberFormat="1" applyFont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/>
    </xf>
    <xf numFmtId="4" fontId="7" fillId="0" borderId="34" xfId="0" applyNumberFormat="1" applyFont="1" applyBorder="1" applyAlignment="1" applyProtection="1">
      <alignment horizontal="center" vertical="center"/>
    </xf>
    <xf numFmtId="4" fontId="7" fillId="0" borderId="34" xfId="0" applyNumberFormat="1" applyFont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/>
    </xf>
    <xf numFmtId="4" fontId="7" fillId="0" borderId="38" xfId="0" applyNumberFormat="1" applyFont="1" applyBorder="1" applyAlignment="1" applyProtection="1">
      <alignment horizontal="center" vertical="center"/>
    </xf>
    <xf numFmtId="4" fontId="7" fillId="0" borderId="38" xfId="0" applyNumberFormat="1" applyFont="1" applyBorder="1" applyAlignment="1" applyProtection="1">
      <alignment vertical="center"/>
    </xf>
    <xf numFmtId="0" fontId="7" fillId="5" borderId="10" xfId="0" applyFont="1" applyFill="1" applyBorder="1" applyProtection="1"/>
    <xf numFmtId="0" fontId="7" fillId="5" borderId="6" xfId="0" applyFont="1" applyFill="1" applyBorder="1" applyProtection="1"/>
    <xf numFmtId="4" fontId="7" fillId="5" borderId="38" xfId="0" applyNumberFormat="1" applyFont="1" applyFill="1" applyBorder="1" applyAlignment="1" applyProtection="1">
      <alignment horizontal="center"/>
    </xf>
    <xf numFmtId="4" fontId="7" fillId="5" borderId="38" xfId="0" applyNumberFormat="1" applyFont="1" applyFill="1" applyBorder="1" applyAlignment="1" applyProtection="1"/>
    <xf numFmtId="4" fontId="17" fillId="0" borderId="34" xfId="0" applyNumberFormat="1" applyFont="1" applyBorder="1" applyAlignment="1" applyProtection="1">
      <alignment vertical="top" shrinkToFit="1"/>
      <protection locked="0"/>
    </xf>
    <xf numFmtId="4" fontId="0" fillId="3" borderId="38" xfId="0" applyNumberFormat="1" applyFill="1" applyBorder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4" fontId="7" fillId="0" borderId="34" xfId="0" applyNumberFormat="1" applyFont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vertical="center" wrapText="1"/>
    </xf>
    <xf numFmtId="4" fontId="7" fillId="0" borderId="38" xfId="0" applyNumberFormat="1" applyFont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 wrapText="1"/>
    </xf>
    <xf numFmtId="49" fontId="7" fillId="0" borderId="6" xfId="0" applyNumberFormat="1" applyFont="1" applyBorder="1" applyAlignment="1" applyProtection="1">
      <alignment vertical="center" wrapText="1"/>
    </xf>
    <xf numFmtId="4" fontId="7" fillId="5" borderId="38" xfId="0" applyNumberFormat="1" applyFont="1" applyFill="1" applyBorder="1" applyAlignment="1" applyProtection="1"/>
    <xf numFmtId="3" fontId="0" fillId="0" borderId="12" xfId="0" applyNumberFormat="1" applyBorder="1" applyProtection="1"/>
    <xf numFmtId="3" fontId="0" fillId="0" borderId="12" xfId="0" applyNumberFormat="1" applyBorder="1" applyAlignment="1" applyProtection="1">
      <alignment wrapText="1"/>
    </xf>
    <xf numFmtId="3" fontId="0" fillId="5" borderId="33" xfId="0" applyNumberFormat="1" applyFill="1" applyBorder="1" applyProtection="1"/>
    <xf numFmtId="3" fontId="0" fillId="5" borderId="12" xfId="0" applyNumberFormat="1" applyFill="1" applyBorder="1" applyProtection="1"/>
    <xf numFmtId="0" fontId="16" fillId="3" borderId="31" xfId="0" applyFont="1" applyFill="1" applyBorder="1" applyAlignment="1" applyProtection="1">
      <alignment horizontal="center" vertical="center" wrapText="1"/>
    </xf>
    <xf numFmtId="4" fontId="7" fillId="0" borderId="31" xfId="0" applyNumberFormat="1" applyFont="1" applyBorder="1" applyAlignment="1" applyProtection="1">
      <alignment vertical="center"/>
    </xf>
    <xf numFmtId="49" fontId="7" fillId="0" borderId="32" xfId="0" applyNumberFormat="1" applyFont="1" applyBorder="1" applyAlignment="1" applyProtection="1">
      <alignment vertical="center" wrapText="1"/>
    </xf>
    <xf numFmtId="49" fontId="7" fillId="0" borderId="18" xfId="0" applyNumberFormat="1" applyFont="1" applyBorder="1" applyAlignment="1" applyProtection="1">
      <alignment vertical="center" wrapText="1"/>
    </xf>
    <xf numFmtId="49" fontId="6" fillId="3" borderId="18" xfId="0" applyNumberFormat="1" applyFont="1" applyFill="1" applyBorder="1" applyAlignment="1" applyProtection="1">
      <alignment horizontal="center" vertical="center" shrinkToFit="1"/>
    </xf>
    <xf numFmtId="0" fontId="6" fillId="3" borderId="18" xfId="0" applyFont="1" applyFill="1" applyBorder="1" applyAlignment="1" applyProtection="1">
      <alignment horizontal="center" vertical="center" shrinkToFit="1"/>
    </xf>
    <xf numFmtId="0" fontId="6" fillId="3" borderId="19" xfId="0" applyFont="1" applyFill="1" applyBorder="1" applyAlignment="1" applyProtection="1">
      <alignment horizontal="center" vertical="center" shrinkToFit="1"/>
    </xf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" fontId="13" fillId="0" borderId="16" xfId="0" applyNumberFormat="1" applyFont="1" applyBorder="1" applyAlignment="1" applyProtection="1">
      <alignment horizontal="right" vertical="center" indent="1"/>
    </xf>
    <xf numFmtId="1" fontId="0" fillId="0" borderId="6" xfId="0" applyNumberFormat="1" applyFont="1" applyBorder="1" applyAlignment="1" applyProtection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 applyProtection="1">
      <alignment horizontal="center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16" xfId="0" applyNumberFormat="1" applyFont="1" applyBorder="1" applyAlignment="1" applyProtection="1">
      <alignment horizontal="right" vertical="center" indent="1"/>
    </xf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" fontId="11" fillId="0" borderId="18" xfId="0" applyNumberFormat="1" applyFont="1" applyBorder="1" applyAlignment="1" applyProtection="1">
      <alignment horizontal="right" vertical="center"/>
    </xf>
    <xf numFmtId="4" fontId="12" fillId="3" borderId="7" xfId="0" applyNumberFormat="1" applyFont="1" applyFill="1" applyBorder="1" applyAlignment="1" applyProtection="1">
      <alignment horizontal="right" vertical="center"/>
    </xf>
    <xf numFmtId="4" fontId="11" fillId="0" borderId="22" xfId="0" applyNumberFormat="1" applyFont="1" applyBorder="1" applyAlignment="1" applyProtection="1">
      <alignment horizontal="right" vertical="center" indent="1"/>
    </xf>
    <xf numFmtId="2" fontId="12" fillId="3" borderId="7" xfId="0" applyNumberFormat="1" applyFont="1" applyFill="1" applyBorder="1" applyAlignment="1" applyProtection="1">
      <alignment horizontal="right" vertical="center"/>
    </xf>
    <xf numFmtId="0" fontId="0" fillId="0" borderId="6" xfId="0" applyFont="1" applyBorder="1" applyAlignment="1" applyProtection="1">
      <alignment horizontal="right" indent="1"/>
    </xf>
    <xf numFmtId="0" fontId="0" fillId="0" borderId="8" xfId="0" applyFont="1" applyBorder="1" applyAlignment="1" applyProtection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 applyProtection="1">
      <alignment horizontal="center" vertical="center"/>
    </xf>
    <xf numFmtId="0" fontId="8" fillId="3" borderId="0" xfId="0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11" t="s">
        <v>38</v>
      </c>
    </row>
    <row r="2" spans="1:7" ht="57.75" customHeight="1" x14ac:dyDescent="0.2">
      <c r="A2" s="212" t="s">
        <v>39</v>
      </c>
      <c r="B2" s="212"/>
      <c r="C2" s="212"/>
      <c r="D2" s="212"/>
      <c r="E2" s="212"/>
      <c r="F2" s="212"/>
      <c r="G2" s="21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opLeftCell="B34" zoomScaleNormal="100" zoomScaleSheetLayoutView="75" workbookViewId="0">
      <selection activeCell="D12" sqref="D12:G1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12" t="s">
        <v>36</v>
      </c>
      <c r="B1" s="243" t="s">
        <v>42</v>
      </c>
      <c r="C1" s="244"/>
      <c r="D1" s="244"/>
      <c r="E1" s="244"/>
      <c r="F1" s="244"/>
      <c r="G1" s="244"/>
      <c r="H1" s="244"/>
      <c r="I1" s="244"/>
      <c r="J1" s="245"/>
    </row>
    <row r="2" spans="1:15" ht="23.25" customHeight="1" x14ac:dyDescent="0.2">
      <c r="A2" s="3"/>
      <c r="B2" s="84" t="s">
        <v>40</v>
      </c>
      <c r="C2" s="85"/>
      <c r="D2" s="228" t="s">
        <v>46</v>
      </c>
      <c r="E2" s="229"/>
      <c r="F2" s="229"/>
      <c r="G2" s="229"/>
      <c r="H2" s="229"/>
      <c r="I2" s="229"/>
      <c r="J2" s="230"/>
      <c r="O2" s="2"/>
    </row>
    <row r="3" spans="1:15" ht="23.25" customHeight="1" x14ac:dyDescent="0.2">
      <c r="A3" s="3"/>
      <c r="B3" s="86" t="s">
        <v>45</v>
      </c>
      <c r="C3" s="87"/>
      <c r="D3" s="256" t="s">
        <v>43</v>
      </c>
      <c r="E3" s="257"/>
      <c r="F3" s="257"/>
      <c r="G3" s="257"/>
      <c r="H3" s="257"/>
      <c r="I3" s="257"/>
      <c r="J3" s="258"/>
    </row>
    <row r="4" spans="1:15" ht="23.25" hidden="1" customHeight="1" x14ac:dyDescent="0.2">
      <c r="A4" s="3"/>
      <c r="B4" s="88" t="s">
        <v>44</v>
      </c>
      <c r="C4" s="89"/>
      <c r="D4" s="90"/>
      <c r="E4" s="90"/>
      <c r="F4" s="91"/>
      <c r="G4" s="92"/>
      <c r="H4" s="91"/>
      <c r="I4" s="92"/>
      <c r="J4" s="93"/>
    </row>
    <row r="5" spans="1:15" ht="24" customHeight="1" x14ac:dyDescent="0.2">
      <c r="A5" s="3"/>
      <c r="B5" s="94" t="s">
        <v>21</v>
      </c>
      <c r="C5" s="95"/>
      <c r="D5" s="96" t="s">
        <v>47</v>
      </c>
      <c r="E5" s="97"/>
      <c r="F5" s="97"/>
      <c r="G5" s="97"/>
      <c r="H5" s="98" t="s">
        <v>33</v>
      </c>
      <c r="I5" s="96" t="s">
        <v>51</v>
      </c>
      <c r="J5" s="99"/>
    </row>
    <row r="6" spans="1:15" ht="15.75" customHeight="1" x14ac:dyDescent="0.2">
      <c r="A6" s="3"/>
      <c r="B6" s="100"/>
      <c r="C6" s="97"/>
      <c r="D6" s="96" t="s">
        <v>48</v>
      </c>
      <c r="E6" s="97"/>
      <c r="F6" s="97"/>
      <c r="G6" s="97"/>
      <c r="H6" s="98" t="s">
        <v>34</v>
      </c>
      <c r="I6" s="96" t="s">
        <v>52</v>
      </c>
      <c r="J6" s="99"/>
    </row>
    <row r="7" spans="1:15" ht="15.75" customHeight="1" x14ac:dyDescent="0.2">
      <c r="A7" s="3"/>
      <c r="B7" s="101"/>
      <c r="C7" s="102" t="s">
        <v>50</v>
      </c>
      <c r="D7" s="103" t="s">
        <v>49</v>
      </c>
      <c r="E7" s="104"/>
      <c r="F7" s="104"/>
      <c r="G7" s="104"/>
      <c r="H7" s="105"/>
      <c r="I7" s="104"/>
      <c r="J7" s="106"/>
    </row>
    <row r="8" spans="1:15" ht="24" hidden="1" customHeight="1" x14ac:dyDescent="0.2">
      <c r="A8" s="3"/>
      <c r="B8" s="94" t="s">
        <v>19</v>
      </c>
      <c r="C8" s="95"/>
      <c r="D8" s="107"/>
      <c r="E8" s="95"/>
      <c r="F8" s="95"/>
      <c r="G8" s="108"/>
      <c r="H8" s="98" t="s">
        <v>33</v>
      </c>
      <c r="I8" s="109"/>
      <c r="J8" s="99"/>
    </row>
    <row r="9" spans="1:15" ht="15.75" hidden="1" customHeight="1" x14ac:dyDescent="0.2">
      <c r="A9" s="3"/>
      <c r="B9" s="110"/>
      <c r="C9" s="95"/>
      <c r="D9" s="107"/>
      <c r="E9" s="95"/>
      <c r="F9" s="95"/>
      <c r="G9" s="108"/>
      <c r="H9" s="98" t="s">
        <v>34</v>
      </c>
      <c r="I9" s="109"/>
      <c r="J9" s="99"/>
    </row>
    <row r="10" spans="1:15" ht="15.75" hidden="1" customHeight="1" x14ac:dyDescent="0.2">
      <c r="A10" s="3"/>
      <c r="B10" s="111"/>
      <c r="C10" s="112"/>
      <c r="D10" s="113"/>
      <c r="E10" s="114"/>
      <c r="F10" s="114"/>
      <c r="G10" s="115"/>
      <c r="H10" s="115"/>
      <c r="I10" s="116"/>
      <c r="J10" s="106"/>
    </row>
    <row r="11" spans="1:15" ht="24" customHeight="1" x14ac:dyDescent="0.2">
      <c r="A11" s="3"/>
      <c r="B11" s="94" t="s">
        <v>18</v>
      </c>
      <c r="C11" s="95"/>
      <c r="D11" s="235"/>
      <c r="E11" s="235"/>
      <c r="F11" s="235"/>
      <c r="G11" s="235"/>
      <c r="H11" s="98" t="s">
        <v>33</v>
      </c>
      <c r="I11" s="83"/>
      <c r="J11" s="99"/>
    </row>
    <row r="12" spans="1:15" ht="15.75" customHeight="1" x14ac:dyDescent="0.2">
      <c r="A12" s="3"/>
      <c r="B12" s="100"/>
      <c r="C12" s="97"/>
      <c r="D12" s="254"/>
      <c r="E12" s="254"/>
      <c r="F12" s="254"/>
      <c r="G12" s="254"/>
      <c r="H12" s="98" t="s">
        <v>34</v>
      </c>
      <c r="I12" s="83"/>
      <c r="J12" s="99"/>
    </row>
    <row r="13" spans="1:15" ht="15.75" customHeight="1" x14ac:dyDescent="0.2">
      <c r="A13" s="3"/>
      <c r="B13" s="101"/>
      <c r="C13" s="15"/>
      <c r="D13" s="255"/>
      <c r="E13" s="255"/>
      <c r="F13" s="255"/>
      <c r="G13" s="255"/>
      <c r="H13" s="117"/>
      <c r="I13" s="104"/>
      <c r="J13" s="106"/>
    </row>
    <row r="14" spans="1:15" ht="24" hidden="1" customHeight="1" x14ac:dyDescent="0.2">
      <c r="A14" s="3"/>
      <c r="B14" s="118" t="s">
        <v>20</v>
      </c>
      <c r="C14" s="119"/>
      <c r="D14" s="120"/>
      <c r="E14" s="121"/>
      <c r="F14" s="121"/>
      <c r="G14" s="121"/>
      <c r="H14" s="122"/>
      <c r="I14" s="121"/>
      <c r="J14" s="123"/>
    </row>
    <row r="15" spans="1:15" ht="32.25" customHeight="1" x14ac:dyDescent="0.2">
      <c r="A15" s="3"/>
      <c r="B15" s="111" t="s">
        <v>31</v>
      </c>
      <c r="C15" s="124"/>
      <c r="D15" s="115"/>
      <c r="E15" s="234"/>
      <c r="F15" s="234"/>
      <c r="G15" s="252"/>
      <c r="H15" s="252"/>
      <c r="I15" s="252" t="s">
        <v>28</v>
      </c>
      <c r="J15" s="253"/>
    </row>
    <row r="16" spans="1:15" ht="23.25" customHeight="1" x14ac:dyDescent="0.2">
      <c r="A16" s="23" t="s">
        <v>23</v>
      </c>
      <c r="B16" s="125" t="s">
        <v>23</v>
      </c>
      <c r="C16" s="126"/>
      <c r="D16" s="127"/>
      <c r="E16" s="231"/>
      <c r="F16" s="232"/>
      <c r="G16" s="231"/>
      <c r="H16" s="232"/>
      <c r="I16" s="231">
        <f>SUMIF(F47:F53,A16,I47:I53)+SUMIF(F47:F53,"PSU",I47:I53)</f>
        <v>0</v>
      </c>
      <c r="J16" s="233"/>
    </row>
    <row r="17" spans="1:10" ht="23.25" customHeight="1" x14ac:dyDescent="0.2">
      <c r="A17" s="23" t="s">
        <v>24</v>
      </c>
      <c r="B17" s="125" t="s">
        <v>24</v>
      </c>
      <c r="C17" s="126"/>
      <c r="D17" s="127"/>
      <c r="E17" s="231"/>
      <c r="F17" s="232"/>
      <c r="G17" s="231"/>
      <c r="H17" s="232"/>
      <c r="I17" s="231">
        <f>SUMIF(F47:F53,A17,I47:I53)</f>
        <v>0</v>
      </c>
      <c r="J17" s="233"/>
    </row>
    <row r="18" spans="1:10" ht="23.25" customHeight="1" x14ac:dyDescent="0.2">
      <c r="A18" s="23" t="s">
        <v>25</v>
      </c>
      <c r="B18" s="125" t="s">
        <v>25</v>
      </c>
      <c r="C18" s="126"/>
      <c r="D18" s="127"/>
      <c r="E18" s="231"/>
      <c r="F18" s="232"/>
      <c r="G18" s="231"/>
      <c r="H18" s="232"/>
      <c r="I18" s="231">
        <f>SUMIF(F47:F53,A18,I47:I53)</f>
        <v>0</v>
      </c>
      <c r="J18" s="233"/>
    </row>
    <row r="19" spans="1:10" ht="23.25" customHeight="1" x14ac:dyDescent="0.2">
      <c r="A19" s="23" t="s">
        <v>72</v>
      </c>
      <c r="B19" s="125" t="s">
        <v>26</v>
      </c>
      <c r="C19" s="126"/>
      <c r="D19" s="127"/>
      <c r="E19" s="231"/>
      <c r="F19" s="232"/>
      <c r="G19" s="231"/>
      <c r="H19" s="232"/>
      <c r="I19" s="231">
        <f>SUMIF(F47:F53,A19,I47:I53)</f>
        <v>0</v>
      </c>
      <c r="J19" s="233"/>
    </row>
    <row r="20" spans="1:10" ht="23.25" customHeight="1" x14ac:dyDescent="0.2">
      <c r="A20" s="23" t="s">
        <v>73</v>
      </c>
      <c r="B20" s="125" t="s">
        <v>27</v>
      </c>
      <c r="C20" s="126"/>
      <c r="D20" s="127"/>
      <c r="E20" s="231"/>
      <c r="F20" s="232"/>
      <c r="G20" s="231"/>
      <c r="H20" s="232"/>
      <c r="I20" s="231">
        <f>SUMIF(F47:F53,A20,I47:I53)</f>
        <v>0</v>
      </c>
      <c r="J20" s="233"/>
    </row>
    <row r="21" spans="1:10" ht="23.25" customHeight="1" x14ac:dyDescent="0.2">
      <c r="A21" s="3"/>
      <c r="B21" s="128" t="s">
        <v>28</v>
      </c>
      <c r="C21" s="129"/>
      <c r="D21" s="130"/>
      <c r="E21" s="241"/>
      <c r="F21" s="250"/>
      <c r="G21" s="241"/>
      <c r="H21" s="250"/>
      <c r="I21" s="241">
        <f>SUM(I16:J20)</f>
        <v>0</v>
      </c>
      <c r="J21" s="242"/>
    </row>
    <row r="22" spans="1:10" ht="33" customHeight="1" x14ac:dyDescent="0.2">
      <c r="A22" s="3"/>
      <c r="B22" s="131" t="s">
        <v>32</v>
      </c>
      <c r="C22" s="126"/>
      <c r="D22" s="127"/>
      <c r="E22" s="132"/>
      <c r="F22" s="133"/>
      <c r="G22" s="134"/>
      <c r="H22" s="134"/>
      <c r="I22" s="134"/>
      <c r="J22" s="135"/>
    </row>
    <row r="23" spans="1:10" ht="23.25" customHeight="1" x14ac:dyDescent="0.2">
      <c r="A23" s="3"/>
      <c r="B23" s="136" t="s">
        <v>11</v>
      </c>
      <c r="C23" s="126"/>
      <c r="D23" s="127"/>
      <c r="E23" s="137">
        <v>15</v>
      </c>
      <c r="F23" s="133" t="s">
        <v>0</v>
      </c>
      <c r="G23" s="239"/>
      <c r="H23" s="240"/>
      <c r="I23" s="240"/>
      <c r="J23" s="135" t="str">
        <f t="shared" ref="J23:J28" si="0">Mena</f>
        <v>CZK</v>
      </c>
    </row>
    <row r="24" spans="1:10" ht="23.25" hidden="1" customHeight="1" x14ac:dyDescent="0.2">
      <c r="A24" s="3"/>
      <c r="B24" s="136" t="s">
        <v>12</v>
      </c>
      <c r="C24" s="126"/>
      <c r="D24" s="127"/>
      <c r="E24" s="137">
        <f>SazbaDPH1</f>
        <v>15</v>
      </c>
      <c r="F24" s="133" t="s">
        <v>0</v>
      </c>
      <c r="G24" s="237">
        <f>I23*E23/100</f>
        <v>0</v>
      </c>
      <c r="H24" s="238"/>
      <c r="I24" s="238"/>
      <c r="J24" s="135" t="str">
        <f t="shared" si="0"/>
        <v>CZK</v>
      </c>
    </row>
    <row r="25" spans="1:10" ht="23.25" customHeight="1" thickBot="1" x14ac:dyDescent="0.25">
      <c r="A25" s="3"/>
      <c r="B25" s="136" t="s">
        <v>13</v>
      </c>
      <c r="C25" s="126"/>
      <c r="D25" s="127"/>
      <c r="E25" s="137">
        <v>21</v>
      </c>
      <c r="F25" s="133" t="s">
        <v>0</v>
      </c>
      <c r="G25" s="239">
        <f>I21</f>
        <v>0</v>
      </c>
      <c r="H25" s="240"/>
      <c r="I25" s="240"/>
      <c r="J25" s="135" t="str">
        <f t="shared" si="0"/>
        <v>CZK</v>
      </c>
    </row>
    <row r="26" spans="1:10" ht="23.25" hidden="1" customHeight="1" x14ac:dyDescent="0.2">
      <c r="A26" s="3"/>
      <c r="B26" s="138" t="s">
        <v>14</v>
      </c>
      <c r="C26" s="139"/>
      <c r="D26" s="140"/>
      <c r="E26" s="141">
        <f>SazbaDPH2</f>
        <v>21</v>
      </c>
      <c r="F26" s="142" t="s">
        <v>0</v>
      </c>
      <c r="G26" s="246">
        <f>I25*E25/100</f>
        <v>0</v>
      </c>
      <c r="H26" s="247"/>
      <c r="I26" s="247"/>
      <c r="J26" s="143" t="str">
        <f t="shared" si="0"/>
        <v>CZK</v>
      </c>
    </row>
    <row r="27" spans="1:10" ht="23.25" hidden="1" customHeight="1" thickBot="1" x14ac:dyDescent="0.25">
      <c r="A27" s="3"/>
      <c r="B27" s="144" t="s">
        <v>4</v>
      </c>
      <c r="C27" s="145"/>
      <c r="D27" s="146"/>
      <c r="E27" s="145"/>
      <c r="F27" s="147"/>
      <c r="G27" s="248">
        <f>0</f>
        <v>0</v>
      </c>
      <c r="H27" s="248"/>
      <c r="I27" s="248"/>
      <c r="J27" s="148" t="str">
        <f t="shared" si="0"/>
        <v>CZK</v>
      </c>
    </row>
    <row r="28" spans="1:10" ht="27.75" customHeight="1" thickBot="1" x14ac:dyDescent="0.25">
      <c r="A28" s="3"/>
      <c r="B28" s="149" t="s">
        <v>22</v>
      </c>
      <c r="C28" s="150"/>
      <c r="D28" s="150"/>
      <c r="E28" s="151"/>
      <c r="F28" s="152"/>
      <c r="G28" s="251">
        <f>I21</f>
        <v>0</v>
      </c>
      <c r="H28" s="251"/>
      <c r="I28" s="251"/>
      <c r="J28" s="153" t="str">
        <f t="shared" si="0"/>
        <v>CZK</v>
      </c>
    </row>
    <row r="29" spans="1:10" ht="27.75" hidden="1" customHeight="1" thickBot="1" x14ac:dyDescent="0.25">
      <c r="A29" s="3"/>
      <c r="B29" s="149" t="s">
        <v>35</v>
      </c>
      <c r="C29" s="154"/>
      <c r="D29" s="154"/>
      <c r="E29" s="154"/>
      <c r="F29" s="154"/>
      <c r="G29" s="249">
        <f>ZakladDPHSni+DPHSni+ZakladDPHZakl+DPHZakl+Zaokrouhleni</f>
        <v>0</v>
      </c>
      <c r="H29" s="249"/>
      <c r="I29" s="249"/>
      <c r="J29" s="155" t="s">
        <v>55</v>
      </c>
    </row>
    <row r="30" spans="1:10" ht="12.75" customHeight="1" x14ac:dyDescent="0.2">
      <c r="A30" s="3"/>
      <c r="B30" s="110"/>
      <c r="C30" s="95"/>
      <c r="D30" s="95"/>
      <c r="E30" s="95"/>
      <c r="F30" s="95"/>
      <c r="G30" s="108"/>
      <c r="H30" s="95"/>
      <c r="I30" s="108"/>
      <c r="J30" s="156"/>
    </row>
    <row r="31" spans="1:10" ht="30" customHeight="1" x14ac:dyDescent="0.2">
      <c r="A31" s="3"/>
      <c r="B31" s="110"/>
      <c r="C31" s="95"/>
      <c r="D31" s="95"/>
      <c r="E31" s="95"/>
      <c r="F31" s="95"/>
      <c r="G31" s="108"/>
      <c r="H31" s="95"/>
      <c r="I31" s="108"/>
      <c r="J31" s="156"/>
    </row>
    <row r="32" spans="1:10" ht="18.75" customHeight="1" x14ac:dyDescent="0.2">
      <c r="A32" s="3"/>
      <c r="B32" s="157"/>
      <c r="C32" s="158" t="s">
        <v>10</v>
      </c>
      <c r="D32" s="159"/>
      <c r="E32" s="159"/>
      <c r="F32" s="158" t="s">
        <v>9</v>
      </c>
      <c r="G32" s="159"/>
      <c r="H32" s="160"/>
      <c r="I32" s="159"/>
      <c r="J32" s="156"/>
    </row>
    <row r="33" spans="1:10" ht="47.25" customHeight="1" x14ac:dyDescent="0.2">
      <c r="A33" s="3"/>
      <c r="B33" s="110"/>
      <c r="C33" s="95"/>
      <c r="D33" s="95"/>
      <c r="E33" s="95"/>
      <c r="F33" s="95"/>
      <c r="G33" s="108"/>
      <c r="H33" s="95"/>
      <c r="I33" s="108"/>
      <c r="J33" s="156"/>
    </row>
    <row r="34" spans="1:10" s="11" customFormat="1" ht="18.75" customHeight="1" x14ac:dyDescent="0.2">
      <c r="A34" s="10"/>
      <c r="B34" s="161"/>
      <c r="C34" s="162"/>
      <c r="D34" s="163"/>
      <c r="E34" s="163"/>
      <c r="F34" s="162"/>
      <c r="G34" s="164"/>
      <c r="H34" s="163"/>
      <c r="I34" s="164"/>
      <c r="J34" s="165"/>
    </row>
    <row r="35" spans="1:10" ht="12.75" customHeight="1" x14ac:dyDescent="0.2">
      <c r="A35" s="3"/>
      <c r="B35" s="110"/>
      <c r="C35" s="95"/>
      <c r="D35" s="236" t="s">
        <v>2</v>
      </c>
      <c r="E35" s="236"/>
      <c r="F35" s="95"/>
      <c r="G35" s="108"/>
      <c r="H35" s="166" t="s">
        <v>3</v>
      </c>
      <c r="I35" s="108"/>
      <c r="J35" s="156"/>
    </row>
    <row r="36" spans="1:10" ht="13.5" customHeight="1" thickBot="1" x14ac:dyDescent="0.25">
      <c r="A36" s="9"/>
      <c r="B36" s="167"/>
      <c r="C36" s="168"/>
      <c r="D36" s="168"/>
      <c r="E36" s="168"/>
      <c r="F36" s="168"/>
      <c r="G36" s="169"/>
      <c r="H36" s="168"/>
      <c r="I36" s="169"/>
      <c r="J36" s="170"/>
    </row>
    <row r="37" spans="1:10" ht="27" hidden="1" customHeight="1" x14ac:dyDescent="0.25">
      <c r="B37" s="171" t="s">
        <v>15</v>
      </c>
      <c r="C37" s="172"/>
      <c r="D37" s="172"/>
      <c r="E37" s="172"/>
      <c r="F37" s="173"/>
      <c r="G37" s="173"/>
      <c r="H37" s="173"/>
      <c r="I37" s="173"/>
      <c r="J37" s="172"/>
    </row>
    <row r="38" spans="1:10" ht="25.5" hidden="1" customHeight="1" x14ac:dyDescent="0.2">
      <c r="A38" s="18" t="s">
        <v>37</v>
      </c>
      <c r="B38" s="174" t="s">
        <v>16</v>
      </c>
      <c r="C38" s="175" t="s">
        <v>5</v>
      </c>
      <c r="D38" s="176"/>
      <c r="E38" s="176"/>
      <c r="F38" s="177" t="str">
        <f>B23</f>
        <v>Základ pro sníženou DPH</v>
      </c>
      <c r="G38" s="177" t="str">
        <f>B25</f>
        <v>Základ pro základní DPH</v>
      </c>
      <c r="H38" s="178" t="s">
        <v>17</v>
      </c>
      <c r="I38" s="179" t="s">
        <v>1</v>
      </c>
      <c r="J38" s="180" t="s">
        <v>0</v>
      </c>
    </row>
    <row r="39" spans="1:10" ht="25.5" hidden="1" customHeight="1" x14ac:dyDescent="0.2">
      <c r="A39" s="18">
        <v>0</v>
      </c>
      <c r="B39" s="181" t="s">
        <v>53</v>
      </c>
      <c r="C39" s="220" t="s">
        <v>46</v>
      </c>
      <c r="D39" s="221"/>
      <c r="E39" s="221"/>
      <c r="F39" s="182">
        <f>'Rozpočet Pol'!AC47</f>
        <v>0</v>
      </c>
      <c r="G39" s="183">
        <f>'Rozpočet Pol'!AD47</f>
        <v>0</v>
      </c>
      <c r="H39" s="184"/>
      <c r="I39" s="185">
        <f>F39+G39+H39</f>
        <v>0</v>
      </c>
      <c r="J39" s="186" t="str">
        <f>IF(CenaCelkemVypocet=0,"",I39/CenaCelkemVypocet*100)</f>
        <v/>
      </c>
    </row>
    <row r="40" spans="1:10" ht="25.5" hidden="1" customHeight="1" x14ac:dyDescent="0.2">
      <c r="A40" s="18"/>
      <c r="B40" s="222" t="s">
        <v>54</v>
      </c>
      <c r="C40" s="223"/>
      <c r="D40" s="223"/>
      <c r="E40" s="223"/>
      <c r="F40" s="187">
        <f>SUMIF(A39:A39,"=1",F39:F39)</f>
        <v>0</v>
      </c>
      <c r="G40" s="188">
        <f>SUMIF(A39:A39,"=1",G39:G39)</f>
        <v>0</v>
      </c>
      <c r="H40" s="188">
        <f>SUMIF(A39:A39,"=1",H39:H39)</f>
        <v>0</v>
      </c>
      <c r="I40" s="189">
        <f>SUMIF(A39:A39,"=1",I39:I39)</f>
        <v>0</v>
      </c>
      <c r="J40" s="190">
        <f>SUMIF(A39:A39,"=1",J39:J39)</f>
        <v>0</v>
      </c>
    </row>
    <row r="41" spans="1:10" x14ac:dyDescent="0.2">
      <c r="B41" s="191"/>
      <c r="C41" s="191"/>
      <c r="D41" s="191"/>
      <c r="E41" s="191"/>
      <c r="F41" s="191"/>
      <c r="G41" s="192"/>
      <c r="H41" s="191"/>
      <c r="I41" s="192"/>
      <c r="J41" s="192"/>
    </row>
    <row r="42" spans="1:10" x14ac:dyDescent="0.2">
      <c r="B42" s="191"/>
      <c r="C42" s="191"/>
      <c r="D42" s="191"/>
      <c r="E42" s="191"/>
      <c r="F42" s="191"/>
      <c r="G42" s="192"/>
      <c r="H42" s="191"/>
      <c r="I42" s="192"/>
      <c r="J42" s="192"/>
    </row>
    <row r="43" spans="1:10" x14ac:dyDescent="0.2">
      <c r="B43" s="191"/>
      <c r="C43" s="191"/>
      <c r="D43" s="191"/>
      <c r="E43" s="191"/>
      <c r="F43" s="191"/>
      <c r="G43" s="192"/>
      <c r="H43" s="191"/>
      <c r="I43" s="192"/>
      <c r="J43" s="192"/>
    </row>
    <row r="44" spans="1:10" ht="15.75" x14ac:dyDescent="0.25">
      <c r="B44" s="193" t="s">
        <v>56</v>
      </c>
      <c r="C44" s="191"/>
      <c r="D44" s="191"/>
      <c r="E44" s="191"/>
      <c r="F44" s="191"/>
      <c r="G44" s="192"/>
      <c r="H44" s="191"/>
      <c r="I44" s="192"/>
      <c r="J44" s="192"/>
    </row>
    <row r="45" spans="1:10" x14ac:dyDescent="0.2">
      <c r="B45" s="191"/>
      <c r="C45" s="191"/>
      <c r="D45" s="191"/>
      <c r="E45" s="191"/>
      <c r="F45" s="191"/>
      <c r="G45" s="192"/>
      <c r="H45" s="191"/>
      <c r="I45" s="192"/>
      <c r="J45" s="192"/>
    </row>
    <row r="46" spans="1:10" ht="25.5" customHeight="1" x14ac:dyDescent="0.2">
      <c r="A46" s="19"/>
      <c r="B46" s="194" t="s">
        <v>16</v>
      </c>
      <c r="C46" s="194" t="s">
        <v>5</v>
      </c>
      <c r="D46" s="195"/>
      <c r="E46" s="195"/>
      <c r="F46" s="196" t="s">
        <v>57</v>
      </c>
      <c r="G46" s="196"/>
      <c r="H46" s="196"/>
      <c r="I46" s="224" t="s">
        <v>28</v>
      </c>
      <c r="J46" s="224"/>
    </row>
    <row r="47" spans="1:10" ht="25.5" customHeight="1" x14ac:dyDescent="0.2">
      <c r="A47" s="20"/>
      <c r="B47" s="197" t="s">
        <v>58</v>
      </c>
      <c r="C47" s="226" t="s">
        <v>59</v>
      </c>
      <c r="D47" s="227"/>
      <c r="E47" s="227"/>
      <c r="F47" s="198" t="s">
        <v>23</v>
      </c>
      <c r="G47" s="199"/>
      <c r="H47" s="199"/>
      <c r="I47" s="225">
        <f>'Rozpočet Pol'!G8</f>
        <v>0</v>
      </c>
      <c r="J47" s="225"/>
    </row>
    <row r="48" spans="1:10" ht="25.5" customHeight="1" x14ac:dyDescent="0.2">
      <c r="A48" s="20"/>
      <c r="B48" s="200" t="s">
        <v>60</v>
      </c>
      <c r="C48" s="214" t="s">
        <v>61</v>
      </c>
      <c r="D48" s="215"/>
      <c r="E48" s="215"/>
      <c r="F48" s="201" t="s">
        <v>23</v>
      </c>
      <c r="G48" s="202"/>
      <c r="H48" s="202"/>
      <c r="I48" s="213">
        <f>'Rozpočet Pol'!G27</f>
        <v>0</v>
      </c>
      <c r="J48" s="213"/>
    </row>
    <row r="49" spans="1:10" ht="25.5" customHeight="1" x14ac:dyDescent="0.2">
      <c r="A49" s="20"/>
      <c r="B49" s="200" t="s">
        <v>62</v>
      </c>
      <c r="C49" s="214" t="s">
        <v>63</v>
      </c>
      <c r="D49" s="215"/>
      <c r="E49" s="215"/>
      <c r="F49" s="201" t="s">
        <v>23</v>
      </c>
      <c r="G49" s="202"/>
      <c r="H49" s="202"/>
      <c r="I49" s="213">
        <f>'Rozpočet Pol'!G31</f>
        <v>0</v>
      </c>
      <c r="J49" s="213"/>
    </row>
    <row r="50" spans="1:10" ht="25.5" customHeight="1" x14ac:dyDescent="0.2">
      <c r="A50" s="20"/>
      <c r="B50" s="200" t="s">
        <v>64</v>
      </c>
      <c r="C50" s="214" t="s">
        <v>65</v>
      </c>
      <c r="D50" s="215"/>
      <c r="E50" s="215"/>
      <c r="F50" s="201" t="s">
        <v>23</v>
      </c>
      <c r="G50" s="202"/>
      <c r="H50" s="202"/>
      <c r="I50" s="213">
        <f>'Rozpočet Pol'!G35</f>
        <v>0</v>
      </c>
      <c r="J50" s="213"/>
    </row>
    <row r="51" spans="1:10" ht="25.5" customHeight="1" x14ac:dyDescent="0.2">
      <c r="A51" s="20"/>
      <c r="B51" s="200" t="s">
        <v>66</v>
      </c>
      <c r="C51" s="214" t="s">
        <v>67</v>
      </c>
      <c r="D51" s="215"/>
      <c r="E51" s="215"/>
      <c r="F51" s="201" t="s">
        <v>23</v>
      </c>
      <c r="G51" s="202"/>
      <c r="H51" s="202"/>
      <c r="I51" s="213">
        <f>'Rozpočet Pol'!G39</f>
        <v>0</v>
      </c>
      <c r="J51" s="213"/>
    </row>
    <row r="52" spans="1:10" ht="25.5" customHeight="1" x14ac:dyDescent="0.2">
      <c r="A52" s="20"/>
      <c r="B52" s="200" t="s">
        <v>68</v>
      </c>
      <c r="C52" s="214" t="s">
        <v>69</v>
      </c>
      <c r="D52" s="215"/>
      <c r="E52" s="215"/>
      <c r="F52" s="201" t="s">
        <v>23</v>
      </c>
      <c r="G52" s="202"/>
      <c r="H52" s="202"/>
      <c r="I52" s="213">
        <f>'Rozpočet Pol'!G41</f>
        <v>0</v>
      </c>
      <c r="J52" s="213"/>
    </row>
    <row r="53" spans="1:10" ht="25.5" customHeight="1" x14ac:dyDescent="0.2">
      <c r="A53" s="20"/>
      <c r="B53" s="203" t="s">
        <v>70</v>
      </c>
      <c r="C53" s="217" t="s">
        <v>71</v>
      </c>
      <c r="D53" s="218"/>
      <c r="E53" s="218"/>
      <c r="F53" s="204" t="s">
        <v>23</v>
      </c>
      <c r="G53" s="205"/>
      <c r="H53" s="205"/>
      <c r="I53" s="216">
        <f>'Rozpočet Pol'!G43</f>
        <v>0</v>
      </c>
      <c r="J53" s="216"/>
    </row>
    <row r="54" spans="1:10" ht="25.5" customHeight="1" x14ac:dyDescent="0.2">
      <c r="A54" s="21"/>
      <c r="B54" s="206" t="s">
        <v>1</v>
      </c>
      <c r="C54" s="206"/>
      <c r="D54" s="207"/>
      <c r="E54" s="207"/>
      <c r="F54" s="208"/>
      <c r="G54" s="209"/>
      <c r="H54" s="209"/>
      <c r="I54" s="219">
        <f>SUM(I47:I53)</f>
        <v>0</v>
      </c>
      <c r="J54" s="219"/>
    </row>
    <row r="55" spans="1:10" x14ac:dyDescent="0.2">
      <c r="F55" s="22"/>
      <c r="G55" s="17"/>
      <c r="H55" s="22"/>
      <c r="I55" s="17"/>
      <c r="J55" s="17"/>
    </row>
    <row r="56" spans="1:10" x14ac:dyDescent="0.2">
      <c r="F56" s="22"/>
      <c r="G56" s="17"/>
      <c r="H56" s="22"/>
      <c r="I56" s="17"/>
      <c r="J56" s="17"/>
    </row>
    <row r="57" spans="1:10" x14ac:dyDescent="0.2">
      <c r="F57" s="22"/>
      <c r="G57" s="17"/>
      <c r="H57" s="22"/>
      <c r="I57" s="17"/>
      <c r="J57" s="17"/>
    </row>
  </sheetData>
  <sheetProtection algorithmName="SHA-512" hashValue="vMLK0F+XyrP3cMqya4k1Kjof14q2XYxb831+kE3BEAu84c4HSU0Th5oEKg7ny7sSsNokXVF94m9VBn0nXDHvWA==" saltValue="VOxHQGz4Ei+LNIHJO5lLS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59" t="s">
        <v>6</v>
      </c>
      <c r="B1" s="259"/>
      <c r="C1" s="260"/>
      <c r="D1" s="259"/>
      <c r="E1" s="259"/>
      <c r="F1" s="259"/>
      <c r="G1" s="259"/>
    </row>
    <row r="2" spans="1:7" ht="24.95" customHeight="1" x14ac:dyDescent="0.2">
      <c r="A2" s="14" t="s">
        <v>41</v>
      </c>
      <c r="B2" s="13"/>
      <c r="C2" s="261"/>
      <c r="D2" s="261"/>
      <c r="E2" s="261"/>
      <c r="F2" s="261"/>
      <c r="G2" s="262"/>
    </row>
    <row r="3" spans="1:7" ht="24.95" hidden="1" customHeight="1" x14ac:dyDescent="0.2">
      <c r="A3" s="14" t="s">
        <v>7</v>
      </c>
      <c r="B3" s="13"/>
      <c r="C3" s="261"/>
      <c r="D3" s="261"/>
      <c r="E3" s="261"/>
      <c r="F3" s="261"/>
      <c r="G3" s="262"/>
    </row>
    <row r="4" spans="1:7" ht="24.95" hidden="1" customHeight="1" x14ac:dyDescent="0.2">
      <c r="A4" s="14" t="s">
        <v>8</v>
      </c>
      <c r="B4" s="13"/>
      <c r="C4" s="261"/>
      <c r="D4" s="261"/>
      <c r="E4" s="261"/>
      <c r="F4" s="261"/>
      <c r="G4" s="262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7"/>
  <sheetViews>
    <sheetView tabSelected="1" topLeftCell="A18" workbookViewId="0">
      <selection activeCell="B37" sqref="B37"/>
    </sheetView>
  </sheetViews>
  <sheetFormatPr defaultRowHeight="12.75" outlineLevelRow="1" x14ac:dyDescent="0.2"/>
  <cols>
    <col min="1" max="1" width="4.28515625" customWidth="1"/>
    <col min="2" max="2" width="14.42578125" style="16" customWidth="1"/>
    <col min="3" max="3" width="38.28515625" style="16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75" t="s">
        <v>6</v>
      </c>
      <c r="B1" s="275"/>
      <c r="C1" s="275"/>
      <c r="D1" s="275"/>
      <c r="E1" s="275"/>
      <c r="F1" s="275"/>
      <c r="G1" s="275"/>
      <c r="AE1" t="s">
        <v>75</v>
      </c>
    </row>
    <row r="2" spans="1:60" ht="24.95" customHeight="1" x14ac:dyDescent="0.2">
      <c r="A2" s="26" t="s">
        <v>74</v>
      </c>
      <c r="B2" s="24"/>
      <c r="C2" s="276" t="s">
        <v>46</v>
      </c>
      <c r="D2" s="277"/>
      <c r="E2" s="277"/>
      <c r="F2" s="277"/>
      <c r="G2" s="278"/>
      <c r="AE2" t="s">
        <v>76</v>
      </c>
    </row>
    <row r="3" spans="1:60" ht="24.95" customHeight="1" x14ac:dyDescent="0.2">
      <c r="A3" s="27" t="s">
        <v>7</v>
      </c>
      <c r="B3" s="25"/>
      <c r="C3" s="279" t="s">
        <v>43</v>
      </c>
      <c r="D3" s="280"/>
      <c r="E3" s="280"/>
      <c r="F3" s="280"/>
      <c r="G3" s="281"/>
      <c r="AE3" t="s">
        <v>77</v>
      </c>
    </row>
    <row r="4" spans="1:60" ht="24.95" hidden="1" customHeight="1" x14ac:dyDescent="0.2">
      <c r="A4" s="27" t="s">
        <v>8</v>
      </c>
      <c r="B4" s="25"/>
      <c r="C4" s="279"/>
      <c r="D4" s="280"/>
      <c r="E4" s="280"/>
      <c r="F4" s="280"/>
      <c r="G4" s="281"/>
      <c r="AE4" t="s">
        <v>78</v>
      </c>
    </row>
    <row r="5" spans="1:60" hidden="1" x14ac:dyDescent="0.2">
      <c r="A5" s="28" t="s">
        <v>79</v>
      </c>
      <c r="B5" s="29"/>
      <c r="C5" s="30"/>
      <c r="D5" s="31"/>
      <c r="E5" s="31"/>
      <c r="F5" s="31"/>
      <c r="G5" s="32"/>
      <c r="AE5" t="s">
        <v>80</v>
      </c>
    </row>
    <row r="7" spans="1:60" ht="38.25" x14ac:dyDescent="0.2">
      <c r="A7" s="37" t="s">
        <v>81</v>
      </c>
      <c r="B7" s="38" t="s">
        <v>82</v>
      </c>
      <c r="C7" s="38" t="s">
        <v>83</v>
      </c>
      <c r="D7" s="37" t="s">
        <v>84</v>
      </c>
      <c r="E7" s="37" t="s">
        <v>85</v>
      </c>
      <c r="F7" s="33" t="s">
        <v>86</v>
      </c>
      <c r="G7" s="56" t="s">
        <v>28</v>
      </c>
      <c r="H7" s="57" t="s">
        <v>29</v>
      </c>
      <c r="I7" s="57" t="s">
        <v>87</v>
      </c>
      <c r="J7" s="57" t="s">
        <v>30</v>
      </c>
      <c r="K7" s="57" t="s">
        <v>88</v>
      </c>
      <c r="L7" s="57" t="s">
        <v>89</v>
      </c>
      <c r="M7" s="57" t="s">
        <v>90</v>
      </c>
      <c r="N7" s="57" t="s">
        <v>91</v>
      </c>
      <c r="O7" s="57" t="s">
        <v>92</v>
      </c>
      <c r="P7" s="57" t="s">
        <v>93</v>
      </c>
      <c r="Q7" s="57" t="s">
        <v>94</v>
      </c>
      <c r="R7" s="57" t="s">
        <v>95</v>
      </c>
      <c r="S7" s="57" t="s">
        <v>96</v>
      </c>
      <c r="T7" s="57" t="s">
        <v>97</v>
      </c>
      <c r="U7" s="40" t="s">
        <v>98</v>
      </c>
    </row>
    <row r="8" spans="1:60" x14ac:dyDescent="0.2">
      <c r="A8" s="58" t="s">
        <v>99</v>
      </c>
      <c r="B8" s="59" t="s">
        <v>58</v>
      </c>
      <c r="C8" s="60" t="s">
        <v>59</v>
      </c>
      <c r="D8" s="61"/>
      <c r="E8" s="62"/>
      <c r="F8" s="63"/>
      <c r="G8" s="63">
        <f>SUMIF(AE9:AE26,"&lt;&gt;NOR",G9:G26)</f>
        <v>0</v>
      </c>
      <c r="H8" s="63"/>
      <c r="I8" s="63">
        <f>SUM(I9:I26)</f>
        <v>0</v>
      </c>
      <c r="J8" s="63"/>
      <c r="K8" s="63">
        <f>SUM(K9:K26)</f>
        <v>0</v>
      </c>
      <c r="L8" s="63"/>
      <c r="M8" s="63">
        <f>SUM(M9:M26)</f>
        <v>0</v>
      </c>
      <c r="N8" s="39"/>
      <c r="O8" s="39">
        <f>SUM(O9:O26)</f>
        <v>2.9698699999999998</v>
      </c>
      <c r="P8" s="39"/>
      <c r="Q8" s="39">
        <f>SUM(Q9:Q26)</f>
        <v>3.2350000000000003</v>
      </c>
      <c r="R8" s="39"/>
      <c r="S8" s="39"/>
      <c r="T8" s="58"/>
      <c r="U8" s="39">
        <f>SUM(U9:U26)</f>
        <v>57.050000000000004</v>
      </c>
      <c r="AE8" t="s">
        <v>100</v>
      </c>
    </row>
    <row r="9" spans="1:60" outlineLevel="1" x14ac:dyDescent="0.2">
      <c r="A9" s="35">
        <v>1</v>
      </c>
      <c r="B9" s="41" t="s">
        <v>101</v>
      </c>
      <c r="C9" s="76" t="s">
        <v>102</v>
      </c>
      <c r="D9" s="43" t="s">
        <v>103</v>
      </c>
      <c r="E9" s="50">
        <v>10.08</v>
      </c>
      <c r="F9" s="53"/>
      <c r="G9" s="54">
        <f>ROUND(E9*F9,2)</f>
        <v>0</v>
      </c>
      <c r="H9" s="53"/>
      <c r="I9" s="54">
        <f>ROUND(E9*H9,2)</f>
        <v>0</v>
      </c>
      <c r="J9" s="53"/>
      <c r="K9" s="54">
        <f>ROUND(E9*J9,2)</f>
        <v>0</v>
      </c>
      <c r="L9" s="54">
        <v>21</v>
      </c>
      <c r="M9" s="54">
        <f>G9*(1+L9/100)</f>
        <v>0</v>
      </c>
      <c r="N9" s="44">
        <v>0</v>
      </c>
      <c r="O9" s="44">
        <f>ROUND(E9*N9,5)</f>
        <v>0</v>
      </c>
      <c r="P9" s="44">
        <v>0</v>
      </c>
      <c r="Q9" s="44">
        <f>ROUND(E9*P9,5)</f>
        <v>0</v>
      </c>
      <c r="R9" s="44"/>
      <c r="S9" s="44"/>
      <c r="T9" s="45">
        <v>0.48499999999999999</v>
      </c>
      <c r="U9" s="44">
        <f>ROUND(E9*T9,2)</f>
        <v>4.8899999999999997</v>
      </c>
      <c r="V9" s="34"/>
      <c r="W9" s="34"/>
      <c r="X9" s="34"/>
      <c r="Y9" s="34"/>
      <c r="Z9" s="34"/>
      <c r="AA9" s="34"/>
      <c r="AB9" s="34"/>
      <c r="AC9" s="34"/>
      <c r="AD9" s="34"/>
      <c r="AE9" s="34" t="s">
        <v>104</v>
      </c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</row>
    <row r="10" spans="1:60" outlineLevel="1" x14ac:dyDescent="0.2">
      <c r="A10" s="35"/>
      <c r="B10" s="41"/>
      <c r="C10" s="77" t="s">
        <v>105</v>
      </c>
      <c r="D10" s="46"/>
      <c r="E10" s="51">
        <v>10.08</v>
      </c>
      <c r="F10" s="210"/>
      <c r="G10" s="54"/>
      <c r="H10" s="54"/>
      <c r="I10" s="54"/>
      <c r="J10" s="54"/>
      <c r="K10" s="54"/>
      <c r="L10" s="54"/>
      <c r="M10" s="54"/>
      <c r="N10" s="44"/>
      <c r="O10" s="44"/>
      <c r="P10" s="44"/>
      <c r="Q10" s="44"/>
      <c r="R10" s="44"/>
      <c r="S10" s="44"/>
      <c r="T10" s="45"/>
      <c r="U10" s="44"/>
      <c r="V10" s="34"/>
      <c r="W10" s="34"/>
      <c r="X10" s="34"/>
      <c r="Y10" s="34"/>
      <c r="Z10" s="34"/>
      <c r="AA10" s="34"/>
      <c r="AB10" s="34"/>
      <c r="AC10" s="34"/>
      <c r="AD10" s="34"/>
      <c r="AE10" s="34" t="s">
        <v>106</v>
      </c>
      <c r="AF10" s="34">
        <v>0</v>
      </c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</row>
    <row r="11" spans="1:60" outlineLevel="1" x14ac:dyDescent="0.2">
      <c r="A11" s="35">
        <v>2</v>
      </c>
      <c r="B11" s="41" t="s">
        <v>107</v>
      </c>
      <c r="C11" s="76" t="s">
        <v>108</v>
      </c>
      <c r="D11" s="43" t="s">
        <v>109</v>
      </c>
      <c r="E11" s="50">
        <v>4</v>
      </c>
      <c r="F11" s="53"/>
      <c r="G11" s="54">
        <f>ROUND(E11*F11,2)</f>
        <v>0</v>
      </c>
      <c r="H11" s="53"/>
      <c r="I11" s="54">
        <f>ROUND(E11*H11,2)</f>
        <v>0</v>
      </c>
      <c r="J11" s="53"/>
      <c r="K11" s="54">
        <f>ROUND(E11*J11,2)</f>
        <v>0</v>
      </c>
      <c r="L11" s="54">
        <v>21</v>
      </c>
      <c r="M11" s="54">
        <f>G11*(1+L11/100)</f>
        <v>0</v>
      </c>
      <c r="N11" s="44">
        <v>8.6899999999999998E-3</v>
      </c>
      <c r="O11" s="44">
        <f>ROUND(E11*N11,5)</f>
        <v>3.4759999999999999E-2</v>
      </c>
      <c r="P11" s="44">
        <v>0</v>
      </c>
      <c r="Q11" s="44">
        <f>ROUND(E11*P11,5)</f>
        <v>0</v>
      </c>
      <c r="R11" s="44"/>
      <c r="S11" s="44"/>
      <c r="T11" s="45">
        <v>3.7989999999999999</v>
      </c>
      <c r="U11" s="44">
        <f>ROUND(E11*T11,2)</f>
        <v>15.2</v>
      </c>
      <c r="V11" s="34"/>
      <c r="W11" s="34"/>
      <c r="X11" s="34"/>
      <c r="Y11" s="34"/>
      <c r="Z11" s="34"/>
      <c r="AA11" s="34"/>
      <c r="AB11" s="34"/>
      <c r="AC11" s="34"/>
      <c r="AD11" s="34"/>
      <c r="AE11" s="34" t="s">
        <v>110</v>
      </c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</row>
    <row r="12" spans="1:60" outlineLevel="1" x14ac:dyDescent="0.2">
      <c r="A12" s="35">
        <v>3</v>
      </c>
      <c r="B12" s="41" t="s">
        <v>111</v>
      </c>
      <c r="C12" s="76" t="s">
        <v>112</v>
      </c>
      <c r="D12" s="43" t="s">
        <v>109</v>
      </c>
      <c r="E12" s="50">
        <v>2</v>
      </c>
      <c r="F12" s="53"/>
      <c r="G12" s="54">
        <f>ROUND(E12*F12,2)</f>
        <v>0</v>
      </c>
      <c r="H12" s="53"/>
      <c r="I12" s="54">
        <f>ROUND(E12*H12,2)</f>
        <v>0</v>
      </c>
      <c r="J12" s="53"/>
      <c r="K12" s="54">
        <f>ROUND(E12*J12,2)</f>
        <v>0</v>
      </c>
      <c r="L12" s="54">
        <v>21</v>
      </c>
      <c r="M12" s="54">
        <f>G12*(1+L12/100)</f>
        <v>0</v>
      </c>
      <c r="N12" s="44">
        <v>2.478E-2</v>
      </c>
      <c r="O12" s="44">
        <f>ROUND(E12*N12,5)</f>
        <v>4.956E-2</v>
      </c>
      <c r="P12" s="44">
        <v>0</v>
      </c>
      <c r="Q12" s="44">
        <f>ROUND(E12*P12,5)</f>
        <v>0</v>
      </c>
      <c r="R12" s="44"/>
      <c r="S12" s="44"/>
      <c r="T12" s="45">
        <v>3.6429999999999998</v>
      </c>
      <c r="U12" s="44">
        <f>ROUND(E12*T12,2)</f>
        <v>7.29</v>
      </c>
      <c r="V12" s="34"/>
      <c r="W12" s="34"/>
      <c r="X12" s="34"/>
      <c r="Y12" s="34"/>
      <c r="Z12" s="34"/>
      <c r="AA12" s="34"/>
      <c r="AB12" s="34"/>
      <c r="AC12" s="34"/>
      <c r="AD12" s="34"/>
      <c r="AE12" s="34" t="s">
        <v>110</v>
      </c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</row>
    <row r="13" spans="1:60" outlineLevel="1" x14ac:dyDescent="0.2">
      <c r="A13" s="35">
        <v>4</v>
      </c>
      <c r="B13" s="41" t="s">
        <v>113</v>
      </c>
      <c r="C13" s="76" t="s">
        <v>114</v>
      </c>
      <c r="D13" s="43" t="s">
        <v>115</v>
      </c>
      <c r="E13" s="50">
        <v>25.2</v>
      </c>
      <c r="F13" s="53"/>
      <c r="G13" s="54">
        <f>ROUND(E13*F13,2)</f>
        <v>0</v>
      </c>
      <c r="H13" s="53"/>
      <c r="I13" s="54">
        <f>ROUND(E13*H13,2)</f>
        <v>0</v>
      </c>
      <c r="J13" s="53"/>
      <c r="K13" s="54">
        <f>ROUND(E13*J13,2)</f>
        <v>0</v>
      </c>
      <c r="L13" s="54">
        <v>21</v>
      </c>
      <c r="M13" s="54">
        <f>G13*(1+L13/100)</f>
        <v>0</v>
      </c>
      <c r="N13" s="44">
        <v>9.8999999999999999E-4</v>
      </c>
      <c r="O13" s="44">
        <f>ROUND(E13*N13,5)</f>
        <v>2.495E-2</v>
      </c>
      <c r="P13" s="44">
        <v>0</v>
      </c>
      <c r="Q13" s="44">
        <f>ROUND(E13*P13,5)</f>
        <v>0</v>
      </c>
      <c r="R13" s="44"/>
      <c r="S13" s="44"/>
      <c r="T13" s="45">
        <v>0.23599999999999999</v>
      </c>
      <c r="U13" s="44">
        <f>ROUND(E13*T13,2)</f>
        <v>5.95</v>
      </c>
      <c r="V13" s="34"/>
      <c r="W13" s="34"/>
      <c r="X13" s="34"/>
      <c r="Y13" s="34"/>
      <c r="Z13" s="34"/>
      <c r="AA13" s="34"/>
      <c r="AB13" s="34"/>
      <c r="AC13" s="34"/>
      <c r="AD13" s="34"/>
      <c r="AE13" s="34" t="s">
        <v>104</v>
      </c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</row>
    <row r="14" spans="1:60" outlineLevel="1" x14ac:dyDescent="0.2">
      <c r="A14" s="35"/>
      <c r="B14" s="41"/>
      <c r="C14" s="77" t="s">
        <v>116</v>
      </c>
      <c r="D14" s="46"/>
      <c r="E14" s="51">
        <v>25.2</v>
      </c>
      <c r="F14" s="210"/>
      <c r="G14" s="54"/>
      <c r="H14" s="54"/>
      <c r="I14" s="54"/>
      <c r="J14" s="54"/>
      <c r="K14" s="54"/>
      <c r="L14" s="54"/>
      <c r="M14" s="54"/>
      <c r="N14" s="44"/>
      <c r="O14" s="44"/>
      <c r="P14" s="44"/>
      <c r="Q14" s="44"/>
      <c r="R14" s="44"/>
      <c r="S14" s="44"/>
      <c r="T14" s="45"/>
      <c r="U14" s="44"/>
      <c r="V14" s="34"/>
      <c r="W14" s="34"/>
      <c r="X14" s="34"/>
      <c r="Y14" s="34"/>
      <c r="Z14" s="34"/>
      <c r="AA14" s="34"/>
      <c r="AB14" s="34"/>
      <c r="AC14" s="34"/>
      <c r="AD14" s="34"/>
      <c r="AE14" s="34" t="s">
        <v>106</v>
      </c>
      <c r="AF14" s="34">
        <v>0</v>
      </c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</row>
    <row r="15" spans="1:60" outlineLevel="1" x14ac:dyDescent="0.2">
      <c r="A15" s="35">
        <v>5</v>
      </c>
      <c r="B15" s="41" t="s">
        <v>117</v>
      </c>
      <c r="C15" s="76" t="s">
        <v>118</v>
      </c>
      <c r="D15" s="43" t="s">
        <v>115</v>
      </c>
      <c r="E15" s="50">
        <v>25.2</v>
      </c>
      <c r="F15" s="53"/>
      <c r="G15" s="54">
        <f>ROUND(E15*F15,2)</f>
        <v>0</v>
      </c>
      <c r="H15" s="53"/>
      <c r="I15" s="54">
        <f>ROUND(E15*H15,2)</f>
        <v>0</v>
      </c>
      <c r="J15" s="53"/>
      <c r="K15" s="54">
        <f>ROUND(E15*J15,2)</f>
        <v>0</v>
      </c>
      <c r="L15" s="54">
        <v>21</v>
      </c>
      <c r="M15" s="54">
        <f>G15*(1+L15/100)</f>
        <v>0</v>
      </c>
      <c r="N15" s="44">
        <v>0</v>
      </c>
      <c r="O15" s="44">
        <f>ROUND(E15*N15,5)</f>
        <v>0</v>
      </c>
      <c r="P15" s="44">
        <v>0</v>
      </c>
      <c r="Q15" s="44">
        <f>ROUND(E15*P15,5)</f>
        <v>0</v>
      </c>
      <c r="R15" s="44"/>
      <c r="S15" s="44"/>
      <c r="T15" s="45">
        <v>7.0000000000000007E-2</v>
      </c>
      <c r="U15" s="44">
        <f>ROUND(E15*T15,2)</f>
        <v>1.76</v>
      </c>
      <c r="V15" s="34"/>
      <c r="W15" s="34"/>
      <c r="X15" s="34"/>
      <c r="Y15" s="34"/>
      <c r="Z15" s="34"/>
      <c r="AA15" s="34"/>
      <c r="AB15" s="34"/>
      <c r="AC15" s="34"/>
      <c r="AD15" s="34"/>
      <c r="AE15" s="34" t="s">
        <v>104</v>
      </c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</row>
    <row r="16" spans="1:60" outlineLevel="1" x14ac:dyDescent="0.2">
      <c r="A16" s="35">
        <v>6</v>
      </c>
      <c r="B16" s="41" t="s">
        <v>119</v>
      </c>
      <c r="C16" s="76" t="s">
        <v>120</v>
      </c>
      <c r="D16" s="43" t="s">
        <v>103</v>
      </c>
      <c r="E16" s="50">
        <v>8.4</v>
      </c>
      <c r="F16" s="53"/>
      <c r="G16" s="54">
        <f>ROUND(E16*F16,2)</f>
        <v>0</v>
      </c>
      <c r="H16" s="53"/>
      <c r="I16" s="54">
        <f>ROUND(E16*H16,2)</f>
        <v>0</v>
      </c>
      <c r="J16" s="53"/>
      <c r="K16" s="54">
        <f>ROUND(E16*J16,2)</f>
        <v>0</v>
      </c>
      <c r="L16" s="54">
        <v>21</v>
      </c>
      <c r="M16" s="54">
        <f>G16*(1+L16/100)</f>
        <v>0</v>
      </c>
      <c r="N16" s="44">
        <v>0</v>
      </c>
      <c r="O16" s="44">
        <f>ROUND(E16*N16,5)</f>
        <v>0</v>
      </c>
      <c r="P16" s="44">
        <v>0</v>
      </c>
      <c r="Q16" s="44">
        <f>ROUND(E16*P16,5)</f>
        <v>0</v>
      </c>
      <c r="R16" s="44"/>
      <c r="S16" s="44"/>
      <c r="T16" s="45">
        <v>0.20200000000000001</v>
      </c>
      <c r="U16" s="44">
        <f>ROUND(E16*T16,2)</f>
        <v>1.7</v>
      </c>
      <c r="V16" s="34"/>
      <c r="W16" s="34"/>
      <c r="X16" s="34"/>
      <c r="Y16" s="34"/>
      <c r="Z16" s="34"/>
      <c r="AA16" s="34"/>
      <c r="AB16" s="34"/>
      <c r="AC16" s="34"/>
      <c r="AD16" s="34"/>
      <c r="AE16" s="34" t="s">
        <v>104</v>
      </c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</row>
    <row r="17" spans="1:60" outlineLevel="1" x14ac:dyDescent="0.2">
      <c r="A17" s="35"/>
      <c r="B17" s="41"/>
      <c r="C17" s="77" t="s">
        <v>121</v>
      </c>
      <c r="D17" s="46"/>
      <c r="E17" s="51">
        <v>8.4</v>
      </c>
      <c r="F17" s="210"/>
      <c r="G17" s="54"/>
      <c r="H17" s="54"/>
      <c r="I17" s="54"/>
      <c r="J17" s="54"/>
      <c r="K17" s="54"/>
      <c r="L17" s="54"/>
      <c r="M17" s="54"/>
      <c r="N17" s="44"/>
      <c r="O17" s="44"/>
      <c r="P17" s="44"/>
      <c r="Q17" s="44"/>
      <c r="R17" s="44"/>
      <c r="S17" s="44"/>
      <c r="T17" s="45"/>
      <c r="U17" s="44"/>
      <c r="V17" s="34"/>
      <c r="W17" s="34"/>
      <c r="X17" s="34"/>
      <c r="Y17" s="34"/>
      <c r="Z17" s="34"/>
      <c r="AA17" s="34"/>
      <c r="AB17" s="34"/>
      <c r="AC17" s="34"/>
      <c r="AD17" s="34"/>
      <c r="AE17" s="34" t="s">
        <v>106</v>
      </c>
      <c r="AF17" s="34">
        <v>0</v>
      </c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</row>
    <row r="18" spans="1:60" outlineLevel="1" x14ac:dyDescent="0.2">
      <c r="A18" s="35">
        <v>7</v>
      </c>
      <c r="B18" s="41" t="s">
        <v>122</v>
      </c>
      <c r="C18" s="76" t="s">
        <v>123</v>
      </c>
      <c r="D18" s="43" t="s">
        <v>115</v>
      </c>
      <c r="E18" s="50">
        <v>20</v>
      </c>
      <c r="F18" s="53"/>
      <c r="G18" s="54">
        <f>ROUND(E18*F18,2)</f>
        <v>0</v>
      </c>
      <c r="H18" s="53"/>
      <c r="I18" s="54">
        <f>ROUND(E18*H18,2)</f>
        <v>0</v>
      </c>
      <c r="J18" s="53"/>
      <c r="K18" s="54">
        <f>ROUND(E18*J18,2)</f>
        <v>0</v>
      </c>
      <c r="L18" s="54">
        <v>21</v>
      </c>
      <c r="M18" s="54">
        <f>G18*(1+L18/100)</f>
        <v>0</v>
      </c>
      <c r="N18" s="44">
        <v>3.0000000000000001E-5</v>
      </c>
      <c r="O18" s="44">
        <f>ROUND(E18*N18,5)</f>
        <v>5.9999999999999995E-4</v>
      </c>
      <c r="P18" s="44">
        <v>0</v>
      </c>
      <c r="Q18" s="44">
        <f>ROUND(E18*P18,5)</f>
        <v>0</v>
      </c>
      <c r="R18" s="44"/>
      <c r="S18" s="44"/>
      <c r="T18" s="45">
        <v>0.113</v>
      </c>
      <c r="U18" s="44">
        <f>ROUND(E18*T18,2)</f>
        <v>2.2599999999999998</v>
      </c>
      <c r="V18" s="34"/>
      <c r="W18" s="34"/>
      <c r="X18" s="34"/>
      <c r="Y18" s="34"/>
      <c r="Z18" s="34"/>
      <c r="AA18" s="34"/>
      <c r="AB18" s="34"/>
      <c r="AC18" s="34"/>
      <c r="AD18" s="34"/>
      <c r="AE18" s="34" t="s">
        <v>110</v>
      </c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</row>
    <row r="19" spans="1:60" outlineLevel="1" x14ac:dyDescent="0.2">
      <c r="A19" s="35">
        <v>8</v>
      </c>
      <c r="B19" s="41" t="s">
        <v>124</v>
      </c>
      <c r="C19" s="76" t="s">
        <v>125</v>
      </c>
      <c r="D19" s="43" t="s">
        <v>115</v>
      </c>
      <c r="E19" s="50">
        <v>20</v>
      </c>
      <c r="F19" s="53"/>
      <c r="G19" s="54">
        <f>ROUND(E19*F19,2)</f>
        <v>0</v>
      </c>
      <c r="H19" s="53"/>
      <c r="I19" s="54">
        <f>ROUND(E19*H19,2)</f>
        <v>0</v>
      </c>
      <c r="J19" s="53"/>
      <c r="K19" s="54">
        <f>ROUND(E19*J19,2)</f>
        <v>0</v>
      </c>
      <c r="L19" s="54">
        <v>21</v>
      </c>
      <c r="M19" s="54">
        <f>G19*(1+L19/100)</f>
        <v>0</v>
      </c>
      <c r="N19" s="44">
        <v>2.0000000000000001E-4</v>
      </c>
      <c r="O19" s="44">
        <f>ROUND(E19*N19,5)</f>
        <v>4.0000000000000001E-3</v>
      </c>
      <c r="P19" s="44">
        <v>0</v>
      </c>
      <c r="Q19" s="44">
        <f>ROUND(E19*P19,5)</f>
        <v>0</v>
      </c>
      <c r="R19" s="44"/>
      <c r="S19" s="44"/>
      <c r="T19" s="45">
        <v>8.8520000000000001E-2</v>
      </c>
      <c r="U19" s="44">
        <f>ROUND(E19*T19,2)</f>
        <v>1.77</v>
      </c>
      <c r="V19" s="34"/>
      <c r="W19" s="34"/>
      <c r="X19" s="34"/>
      <c r="Y19" s="34"/>
      <c r="Z19" s="34"/>
      <c r="AA19" s="34"/>
      <c r="AB19" s="34"/>
      <c r="AC19" s="34"/>
      <c r="AD19" s="34"/>
      <c r="AE19" s="34" t="s">
        <v>110</v>
      </c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</row>
    <row r="20" spans="1:60" ht="22.5" outlineLevel="1" x14ac:dyDescent="0.2">
      <c r="A20" s="35">
        <v>9</v>
      </c>
      <c r="B20" s="41" t="s">
        <v>126</v>
      </c>
      <c r="C20" s="76" t="s">
        <v>127</v>
      </c>
      <c r="D20" s="43" t="s">
        <v>103</v>
      </c>
      <c r="E20" s="50">
        <v>1.68</v>
      </c>
      <c r="F20" s="53"/>
      <c r="G20" s="54">
        <f>ROUND(E20*F20,2)</f>
        <v>0</v>
      </c>
      <c r="H20" s="53"/>
      <c r="I20" s="54">
        <f>ROUND(E20*H20,2)</f>
        <v>0</v>
      </c>
      <c r="J20" s="53"/>
      <c r="K20" s="54">
        <f>ROUND(E20*J20,2)</f>
        <v>0</v>
      </c>
      <c r="L20" s="54">
        <v>21</v>
      </c>
      <c r="M20" s="54">
        <f>G20*(1+L20/100)</f>
        <v>0</v>
      </c>
      <c r="N20" s="44">
        <v>1.7</v>
      </c>
      <c r="O20" s="44">
        <f>ROUND(E20*N20,5)</f>
        <v>2.8559999999999999</v>
      </c>
      <c r="P20" s="44">
        <v>0</v>
      </c>
      <c r="Q20" s="44">
        <f>ROUND(E20*P20,5)</f>
        <v>0</v>
      </c>
      <c r="R20" s="44"/>
      <c r="S20" s="44"/>
      <c r="T20" s="45">
        <v>1.587</v>
      </c>
      <c r="U20" s="44">
        <f>ROUND(E20*T20,2)</f>
        <v>2.67</v>
      </c>
      <c r="V20" s="34"/>
      <c r="W20" s="34"/>
      <c r="X20" s="34"/>
      <c r="Y20" s="34"/>
      <c r="Z20" s="34"/>
      <c r="AA20" s="34"/>
      <c r="AB20" s="34"/>
      <c r="AC20" s="34"/>
      <c r="AD20" s="34"/>
      <c r="AE20" s="34" t="s">
        <v>104</v>
      </c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</row>
    <row r="21" spans="1:60" outlineLevel="1" x14ac:dyDescent="0.2">
      <c r="A21" s="35"/>
      <c r="B21" s="41"/>
      <c r="C21" s="77" t="s">
        <v>128</v>
      </c>
      <c r="D21" s="46"/>
      <c r="E21" s="51">
        <v>1.68</v>
      </c>
      <c r="F21" s="210"/>
      <c r="G21" s="54"/>
      <c r="H21" s="54"/>
      <c r="I21" s="54"/>
      <c r="J21" s="54"/>
      <c r="K21" s="54"/>
      <c r="L21" s="54"/>
      <c r="M21" s="54"/>
      <c r="N21" s="44"/>
      <c r="O21" s="44"/>
      <c r="P21" s="44"/>
      <c r="Q21" s="44"/>
      <c r="R21" s="44"/>
      <c r="S21" s="44"/>
      <c r="T21" s="45"/>
      <c r="U21" s="44"/>
      <c r="V21" s="34"/>
      <c r="W21" s="34"/>
      <c r="X21" s="34"/>
      <c r="Y21" s="34"/>
      <c r="Z21" s="34"/>
      <c r="AA21" s="34"/>
      <c r="AB21" s="34"/>
      <c r="AC21" s="34"/>
      <c r="AD21" s="34"/>
      <c r="AE21" s="34" t="s">
        <v>106</v>
      </c>
      <c r="AF21" s="34">
        <v>0</v>
      </c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</row>
    <row r="22" spans="1:60" outlineLevel="1" x14ac:dyDescent="0.2">
      <c r="A22" s="35">
        <v>10</v>
      </c>
      <c r="B22" s="41" t="s">
        <v>129</v>
      </c>
      <c r="C22" s="76" t="s">
        <v>130</v>
      </c>
      <c r="D22" s="43" t="s">
        <v>115</v>
      </c>
      <c r="E22" s="50">
        <v>20</v>
      </c>
      <c r="F22" s="53"/>
      <c r="G22" s="54">
        <f>ROUND(E22*F22,2)</f>
        <v>0</v>
      </c>
      <c r="H22" s="53"/>
      <c r="I22" s="54">
        <f>ROUND(E22*H22,2)</f>
        <v>0</v>
      </c>
      <c r="J22" s="53"/>
      <c r="K22" s="54">
        <f>ROUND(E22*J22,2)</f>
        <v>0</v>
      </c>
      <c r="L22" s="54">
        <v>21</v>
      </c>
      <c r="M22" s="54">
        <f>G22*(1+L22/100)</f>
        <v>0</v>
      </c>
      <c r="N22" s="44">
        <v>0</v>
      </c>
      <c r="O22" s="44">
        <f>ROUND(E22*N22,5)</f>
        <v>0</v>
      </c>
      <c r="P22" s="44">
        <v>0</v>
      </c>
      <c r="Q22" s="44">
        <f>ROUND(E22*P22,5)</f>
        <v>0</v>
      </c>
      <c r="R22" s="44"/>
      <c r="S22" s="44"/>
      <c r="T22" s="45">
        <v>0.41599999999999998</v>
      </c>
      <c r="U22" s="44">
        <f>ROUND(E22*T22,2)</f>
        <v>8.32</v>
      </c>
      <c r="V22" s="34"/>
      <c r="W22" s="34"/>
      <c r="X22" s="34"/>
      <c r="Y22" s="34"/>
      <c r="Z22" s="34"/>
      <c r="AA22" s="34"/>
      <c r="AB22" s="34"/>
      <c r="AC22" s="34"/>
      <c r="AD22" s="34"/>
      <c r="AE22" s="34" t="s">
        <v>104</v>
      </c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</row>
    <row r="23" spans="1:60" outlineLevel="1" x14ac:dyDescent="0.2">
      <c r="A23" s="35">
        <v>11</v>
      </c>
      <c r="B23" s="41" t="s">
        <v>131</v>
      </c>
      <c r="C23" s="76" t="s">
        <v>132</v>
      </c>
      <c r="D23" s="43" t="s">
        <v>103</v>
      </c>
      <c r="E23" s="50">
        <v>4</v>
      </c>
      <c r="F23" s="53"/>
      <c r="G23" s="54">
        <f>ROUND(E23*F23,2)</f>
        <v>0</v>
      </c>
      <c r="H23" s="53"/>
      <c r="I23" s="54">
        <f>ROUND(E23*H23,2)</f>
        <v>0</v>
      </c>
      <c r="J23" s="53"/>
      <c r="K23" s="54">
        <f>ROUND(E23*J23,2)</f>
        <v>0</v>
      </c>
      <c r="L23" s="54">
        <v>21</v>
      </c>
      <c r="M23" s="54">
        <f>G23*(1+L23/100)</f>
        <v>0</v>
      </c>
      <c r="N23" s="44">
        <v>0</v>
      </c>
      <c r="O23" s="44">
        <f>ROUND(E23*N23,5)</f>
        <v>0</v>
      </c>
      <c r="P23" s="44">
        <v>0</v>
      </c>
      <c r="Q23" s="44">
        <f>ROUND(E23*P23,5)</f>
        <v>0</v>
      </c>
      <c r="R23" s="44"/>
      <c r="S23" s="44"/>
      <c r="T23" s="45">
        <v>0</v>
      </c>
      <c r="U23" s="44">
        <f>ROUND(E23*T23,2)</f>
        <v>0</v>
      </c>
      <c r="V23" s="34"/>
      <c r="W23" s="34"/>
      <c r="X23" s="34"/>
      <c r="Y23" s="34"/>
      <c r="Z23" s="34"/>
      <c r="AA23" s="34"/>
      <c r="AB23" s="34"/>
      <c r="AC23" s="34"/>
      <c r="AD23" s="34"/>
      <c r="AE23" s="34" t="s">
        <v>104</v>
      </c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</row>
    <row r="24" spans="1:60" outlineLevel="1" x14ac:dyDescent="0.2">
      <c r="A24" s="35">
        <v>12</v>
      </c>
      <c r="B24" s="41" t="s">
        <v>133</v>
      </c>
      <c r="C24" s="76" t="s">
        <v>134</v>
      </c>
      <c r="D24" s="43" t="s">
        <v>103</v>
      </c>
      <c r="E24" s="50">
        <v>4</v>
      </c>
      <c r="F24" s="53"/>
      <c r="G24" s="54">
        <f>ROUND(E24*F24,2)</f>
        <v>0</v>
      </c>
      <c r="H24" s="53"/>
      <c r="I24" s="54">
        <f>ROUND(E24*H24,2)</f>
        <v>0</v>
      </c>
      <c r="J24" s="53"/>
      <c r="K24" s="54">
        <f>ROUND(E24*J24,2)</f>
        <v>0</v>
      </c>
      <c r="L24" s="54">
        <v>21</v>
      </c>
      <c r="M24" s="54">
        <f>G24*(1+L24/100)</f>
        <v>0</v>
      </c>
      <c r="N24" s="44">
        <v>0</v>
      </c>
      <c r="O24" s="44">
        <f>ROUND(E24*N24,5)</f>
        <v>0</v>
      </c>
      <c r="P24" s="44">
        <v>0</v>
      </c>
      <c r="Q24" s="44">
        <f>ROUND(E24*P24,5)</f>
        <v>0</v>
      </c>
      <c r="R24" s="44"/>
      <c r="S24" s="44"/>
      <c r="T24" s="45">
        <v>0.65200000000000002</v>
      </c>
      <c r="U24" s="44">
        <f>ROUND(E24*T24,2)</f>
        <v>2.61</v>
      </c>
      <c r="V24" s="34"/>
      <c r="W24" s="34"/>
      <c r="X24" s="34"/>
      <c r="Y24" s="34"/>
      <c r="Z24" s="34"/>
      <c r="AA24" s="34"/>
      <c r="AB24" s="34"/>
      <c r="AC24" s="34"/>
      <c r="AD24" s="34"/>
      <c r="AE24" s="34" t="s">
        <v>104</v>
      </c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</row>
    <row r="25" spans="1:60" outlineLevel="1" x14ac:dyDescent="0.2">
      <c r="A25" s="35">
        <v>13</v>
      </c>
      <c r="B25" s="41" t="s">
        <v>135</v>
      </c>
      <c r="C25" s="76" t="s">
        <v>136</v>
      </c>
      <c r="D25" s="43" t="s">
        <v>115</v>
      </c>
      <c r="E25" s="50">
        <v>7.5</v>
      </c>
      <c r="F25" s="53"/>
      <c r="G25" s="54">
        <f>ROUND(E25*F25,2)</f>
        <v>0</v>
      </c>
      <c r="H25" s="53"/>
      <c r="I25" s="54">
        <f>ROUND(E25*H25,2)</f>
        <v>0</v>
      </c>
      <c r="J25" s="53"/>
      <c r="K25" s="54">
        <f>ROUND(E25*J25,2)</f>
        <v>0</v>
      </c>
      <c r="L25" s="54">
        <v>21</v>
      </c>
      <c r="M25" s="54">
        <f>G25*(1+L25/100)</f>
        <v>0</v>
      </c>
      <c r="N25" s="44">
        <v>0</v>
      </c>
      <c r="O25" s="44">
        <f>ROUND(E25*N25,5)</f>
        <v>0</v>
      </c>
      <c r="P25" s="44">
        <v>0.13800000000000001</v>
      </c>
      <c r="Q25" s="44">
        <f>ROUND(E25*P25,5)</f>
        <v>1.0349999999999999</v>
      </c>
      <c r="R25" s="44"/>
      <c r="S25" s="44"/>
      <c r="T25" s="45">
        <v>0.16</v>
      </c>
      <c r="U25" s="44">
        <f>ROUND(E25*T25,2)</f>
        <v>1.2</v>
      </c>
      <c r="V25" s="34"/>
      <c r="W25" s="34"/>
      <c r="X25" s="34"/>
      <c r="Y25" s="34"/>
      <c r="Z25" s="34"/>
      <c r="AA25" s="34"/>
      <c r="AB25" s="34"/>
      <c r="AC25" s="34"/>
      <c r="AD25" s="34"/>
      <c r="AE25" s="34" t="s">
        <v>104</v>
      </c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</row>
    <row r="26" spans="1:60" outlineLevel="1" x14ac:dyDescent="0.2">
      <c r="A26" s="35">
        <v>14</v>
      </c>
      <c r="B26" s="41" t="s">
        <v>137</v>
      </c>
      <c r="C26" s="76" t="s">
        <v>138</v>
      </c>
      <c r="D26" s="43" t="s">
        <v>109</v>
      </c>
      <c r="E26" s="50">
        <v>10</v>
      </c>
      <c r="F26" s="53"/>
      <c r="G26" s="54">
        <f>ROUND(E26*F26,2)</f>
        <v>0</v>
      </c>
      <c r="H26" s="53"/>
      <c r="I26" s="54">
        <f>ROUND(E26*H26,2)</f>
        <v>0</v>
      </c>
      <c r="J26" s="53"/>
      <c r="K26" s="54">
        <f>ROUND(E26*J26,2)</f>
        <v>0</v>
      </c>
      <c r="L26" s="54">
        <v>21</v>
      </c>
      <c r="M26" s="54">
        <f>G26*(1+L26/100)</f>
        <v>0</v>
      </c>
      <c r="N26" s="44">
        <v>0</v>
      </c>
      <c r="O26" s="44">
        <f>ROUND(E26*N26,5)</f>
        <v>0</v>
      </c>
      <c r="P26" s="44">
        <v>0.22</v>
      </c>
      <c r="Q26" s="44">
        <f>ROUND(E26*P26,5)</f>
        <v>2.2000000000000002</v>
      </c>
      <c r="R26" s="44"/>
      <c r="S26" s="44"/>
      <c r="T26" s="45">
        <v>0.14299999999999999</v>
      </c>
      <c r="U26" s="44">
        <f>ROUND(E26*T26,2)</f>
        <v>1.43</v>
      </c>
      <c r="V26" s="34"/>
      <c r="W26" s="34"/>
      <c r="X26" s="34"/>
      <c r="Y26" s="34"/>
      <c r="Z26" s="34"/>
      <c r="AA26" s="34"/>
      <c r="AB26" s="34"/>
      <c r="AC26" s="34"/>
      <c r="AD26" s="34"/>
      <c r="AE26" s="34" t="s">
        <v>104</v>
      </c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</row>
    <row r="27" spans="1:60" x14ac:dyDescent="0.2">
      <c r="A27" s="36" t="s">
        <v>99</v>
      </c>
      <c r="B27" s="42" t="s">
        <v>60</v>
      </c>
      <c r="C27" s="78" t="s">
        <v>61</v>
      </c>
      <c r="D27" s="47"/>
      <c r="E27" s="52"/>
      <c r="F27" s="211"/>
      <c r="G27" s="55">
        <f>SUMIF(AE28:AE30,"&lt;&gt;NOR",G28:G30)</f>
        <v>0</v>
      </c>
      <c r="H27" s="55"/>
      <c r="I27" s="55">
        <f>SUM(I28:I30)</f>
        <v>0</v>
      </c>
      <c r="J27" s="55"/>
      <c r="K27" s="55">
        <f>SUM(K28:K30)</f>
        <v>0</v>
      </c>
      <c r="L27" s="55"/>
      <c r="M27" s="55">
        <f>SUM(M28:M30)</f>
        <v>0</v>
      </c>
      <c r="N27" s="48"/>
      <c r="O27" s="48">
        <f>SUM(O28:O30)</f>
        <v>2.4358300000000002</v>
      </c>
      <c r="P27" s="48"/>
      <c r="Q27" s="48">
        <f>SUM(Q28:Q30)</f>
        <v>0</v>
      </c>
      <c r="R27" s="48"/>
      <c r="S27" s="48"/>
      <c r="T27" s="49"/>
      <c r="U27" s="48">
        <f>SUM(U28:U30)</f>
        <v>1.63</v>
      </c>
      <c r="AE27" t="s">
        <v>100</v>
      </c>
    </row>
    <row r="28" spans="1:60" ht="22.5" outlineLevel="1" x14ac:dyDescent="0.2">
      <c r="A28" s="35">
        <v>15</v>
      </c>
      <c r="B28" s="41" t="s">
        <v>139</v>
      </c>
      <c r="C28" s="76" t="s">
        <v>140</v>
      </c>
      <c r="D28" s="43" t="s">
        <v>103</v>
      </c>
      <c r="E28" s="50">
        <v>0.56000000000000005</v>
      </c>
      <c r="F28" s="53"/>
      <c r="G28" s="54">
        <f t="shared" ref="G28" si="0">ROUND(E28*F28,2)</f>
        <v>0</v>
      </c>
      <c r="H28" s="53"/>
      <c r="I28" s="54">
        <f>ROUND(E28*H28,2)</f>
        <v>0</v>
      </c>
      <c r="J28" s="53"/>
      <c r="K28" s="54">
        <f>ROUND(E28*J28,2)</f>
        <v>0</v>
      </c>
      <c r="L28" s="54">
        <v>21</v>
      </c>
      <c r="M28" s="54">
        <f>G28*(1+L28/100)</f>
        <v>0</v>
      </c>
      <c r="N28" s="44">
        <v>1.8907700000000001</v>
      </c>
      <c r="O28" s="44">
        <f>ROUND(E28*N28,5)</f>
        <v>1.0588299999999999</v>
      </c>
      <c r="P28" s="44">
        <v>0</v>
      </c>
      <c r="Q28" s="44">
        <f>ROUND(E28*P28,5)</f>
        <v>0</v>
      </c>
      <c r="R28" s="44"/>
      <c r="S28" s="44"/>
      <c r="T28" s="45">
        <v>1.6950000000000001</v>
      </c>
      <c r="U28" s="44">
        <f>ROUND(E28*T28,2)</f>
        <v>0.95</v>
      </c>
      <c r="V28" s="34"/>
      <c r="W28" s="34"/>
      <c r="X28" s="34"/>
      <c r="Y28" s="34"/>
      <c r="Z28" s="34"/>
      <c r="AA28" s="34"/>
      <c r="AB28" s="34"/>
      <c r="AC28" s="34"/>
      <c r="AD28" s="34"/>
      <c r="AE28" s="34" t="s">
        <v>104</v>
      </c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</row>
    <row r="29" spans="1:60" outlineLevel="1" x14ac:dyDescent="0.2">
      <c r="A29" s="35"/>
      <c r="B29" s="41"/>
      <c r="C29" s="77" t="s">
        <v>141</v>
      </c>
      <c r="D29" s="46"/>
      <c r="E29" s="51">
        <v>0.56000000000000005</v>
      </c>
      <c r="F29" s="210"/>
      <c r="G29" s="54"/>
      <c r="H29" s="54"/>
      <c r="I29" s="54"/>
      <c r="J29" s="54"/>
      <c r="K29" s="54"/>
      <c r="L29" s="54"/>
      <c r="M29" s="54"/>
      <c r="N29" s="44"/>
      <c r="O29" s="44"/>
      <c r="P29" s="44"/>
      <c r="Q29" s="44"/>
      <c r="R29" s="44"/>
      <c r="S29" s="44"/>
      <c r="T29" s="45"/>
      <c r="U29" s="44"/>
      <c r="V29" s="34"/>
      <c r="W29" s="34"/>
      <c r="X29" s="34"/>
      <c r="Y29" s="34"/>
      <c r="Z29" s="34"/>
      <c r="AA29" s="34"/>
      <c r="AB29" s="34"/>
      <c r="AC29" s="34"/>
      <c r="AD29" s="34"/>
      <c r="AE29" s="34" t="s">
        <v>106</v>
      </c>
      <c r="AF29" s="34">
        <v>0</v>
      </c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</row>
    <row r="30" spans="1:60" outlineLevel="1" x14ac:dyDescent="0.2">
      <c r="A30" s="35">
        <v>16</v>
      </c>
      <c r="B30" s="41" t="s">
        <v>142</v>
      </c>
      <c r="C30" s="76" t="s">
        <v>143</v>
      </c>
      <c r="D30" s="43" t="s">
        <v>115</v>
      </c>
      <c r="E30" s="50">
        <v>7.5</v>
      </c>
      <c r="F30" s="53"/>
      <c r="G30" s="54">
        <f>ROUND(E30*F30,2)</f>
        <v>0</v>
      </c>
      <c r="H30" s="53"/>
      <c r="I30" s="54">
        <f>ROUND(E30*H30,2)</f>
        <v>0</v>
      </c>
      <c r="J30" s="53"/>
      <c r="K30" s="54">
        <f>ROUND(E30*J30,2)</f>
        <v>0</v>
      </c>
      <c r="L30" s="54">
        <v>21</v>
      </c>
      <c r="M30" s="54">
        <f>G30*(1+L30/100)</f>
        <v>0</v>
      </c>
      <c r="N30" s="44">
        <v>0.18360000000000001</v>
      </c>
      <c r="O30" s="44">
        <f>ROUND(E30*N30,5)</f>
        <v>1.377</v>
      </c>
      <c r="P30" s="44">
        <v>0</v>
      </c>
      <c r="Q30" s="44">
        <f>ROUND(E30*P30,5)</f>
        <v>0</v>
      </c>
      <c r="R30" s="44"/>
      <c r="S30" s="44"/>
      <c r="T30" s="45">
        <v>0.09</v>
      </c>
      <c r="U30" s="44">
        <f>ROUND(E30*T30,2)</f>
        <v>0.68</v>
      </c>
      <c r="V30" s="34"/>
      <c r="W30" s="34"/>
      <c r="X30" s="34"/>
      <c r="Y30" s="34"/>
      <c r="Z30" s="34"/>
      <c r="AA30" s="34"/>
      <c r="AB30" s="34"/>
      <c r="AC30" s="34"/>
      <c r="AD30" s="34"/>
      <c r="AE30" s="34" t="s">
        <v>104</v>
      </c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</row>
    <row r="31" spans="1:60" x14ac:dyDescent="0.2">
      <c r="A31" s="36" t="s">
        <v>99</v>
      </c>
      <c r="B31" s="42" t="s">
        <v>62</v>
      </c>
      <c r="C31" s="78" t="s">
        <v>63</v>
      </c>
      <c r="D31" s="47"/>
      <c r="E31" s="52"/>
      <c r="F31" s="211"/>
      <c r="G31" s="55">
        <f>SUMIF(AE32:AE34,"&lt;&gt;NOR",G32:G34)</f>
        <v>0</v>
      </c>
      <c r="H31" s="55"/>
      <c r="I31" s="55">
        <f>SUM(I32:I34)</f>
        <v>0</v>
      </c>
      <c r="J31" s="55"/>
      <c r="K31" s="55">
        <f>SUM(K32:K34)</f>
        <v>0</v>
      </c>
      <c r="L31" s="55"/>
      <c r="M31" s="55">
        <f>SUM(M32:M34)</f>
        <v>0</v>
      </c>
      <c r="N31" s="48"/>
      <c r="O31" s="48">
        <f>SUM(O32:O34)</f>
        <v>6.3742099999999997</v>
      </c>
      <c r="P31" s="48"/>
      <c r="Q31" s="48">
        <f>SUM(Q32:Q34)</f>
        <v>5.28</v>
      </c>
      <c r="R31" s="48"/>
      <c r="S31" s="48"/>
      <c r="T31" s="49"/>
      <c r="U31" s="48">
        <f>SUM(U32:U34)</f>
        <v>16.84</v>
      </c>
      <c r="AE31" t="s">
        <v>100</v>
      </c>
    </row>
    <row r="32" spans="1:60" ht="22.5" outlineLevel="1" x14ac:dyDescent="0.2">
      <c r="A32" s="35">
        <v>17</v>
      </c>
      <c r="B32" s="41" t="s">
        <v>144</v>
      </c>
      <c r="C32" s="76" t="s">
        <v>145</v>
      </c>
      <c r="D32" s="43" t="s">
        <v>115</v>
      </c>
      <c r="E32" s="50">
        <v>6</v>
      </c>
      <c r="F32" s="53"/>
      <c r="G32" s="54">
        <f>ROUND(E32*F32,2)</f>
        <v>0</v>
      </c>
      <c r="H32" s="53"/>
      <c r="I32" s="54">
        <f>ROUND(E32*H32,2)</f>
        <v>0</v>
      </c>
      <c r="J32" s="53"/>
      <c r="K32" s="54">
        <f>ROUND(E32*J32,2)</f>
        <v>0</v>
      </c>
      <c r="L32" s="54">
        <v>21</v>
      </c>
      <c r="M32" s="54">
        <f>G32*(1+L32/100)</f>
        <v>0</v>
      </c>
      <c r="N32" s="44">
        <v>0.65983000000000003</v>
      </c>
      <c r="O32" s="44">
        <f>ROUND(E32*N32,5)</f>
        <v>3.9589799999999999</v>
      </c>
      <c r="P32" s="44">
        <v>0.88</v>
      </c>
      <c r="Q32" s="44">
        <f>ROUND(E32*P32,5)</f>
        <v>5.28</v>
      </c>
      <c r="R32" s="44"/>
      <c r="S32" s="44"/>
      <c r="T32" s="45">
        <v>2.3212199999999998</v>
      </c>
      <c r="U32" s="44">
        <f>ROUND(E32*T32,2)</f>
        <v>13.93</v>
      </c>
      <c r="V32" s="34"/>
      <c r="W32" s="34"/>
      <c r="X32" s="34"/>
      <c r="Y32" s="34"/>
      <c r="Z32" s="34"/>
      <c r="AA32" s="34"/>
      <c r="AB32" s="34"/>
      <c r="AC32" s="34"/>
      <c r="AD32" s="34"/>
      <c r="AE32" s="34" t="s">
        <v>110</v>
      </c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</row>
    <row r="33" spans="1:60" outlineLevel="1" x14ac:dyDescent="0.2">
      <c r="A33" s="35"/>
      <c r="B33" s="41"/>
      <c r="C33" s="77" t="s">
        <v>146</v>
      </c>
      <c r="D33" s="46"/>
      <c r="E33" s="51">
        <v>6</v>
      </c>
      <c r="F33" s="210"/>
      <c r="G33" s="54"/>
      <c r="H33" s="54"/>
      <c r="I33" s="54"/>
      <c r="J33" s="54"/>
      <c r="K33" s="54"/>
      <c r="L33" s="54"/>
      <c r="M33" s="54"/>
      <c r="N33" s="44"/>
      <c r="O33" s="44"/>
      <c r="P33" s="44"/>
      <c r="Q33" s="44"/>
      <c r="R33" s="44"/>
      <c r="S33" s="44"/>
      <c r="T33" s="45"/>
      <c r="U33" s="44"/>
      <c r="V33" s="34"/>
      <c r="W33" s="34"/>
      <c r="X33" s="34"/>
      <c r="Y33" s="34"/>
      <c r="Z33" s="34"/>
      <c r="AA33" s="34"/>
      <c r="AB33" s="34"/>
      <c r="AC33" s="34"/>
      <c r="AD33" s="34"/>
      <c r="AE33" s="34" t="s">
        <v>106</v>
      </c>
      <c r="AF33" s="34">
        <v>0</v>
      </c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</row>
    <row r="34" spans="1:60" ht="22.5" outlineLevel="1" x14ac:dyDescent="0.2">
      <c r="A34" s="35">
        <v>18</v>
      </c>
      <c r="B34" s="41" t="s">
        <v>147</v>
      </c>
      <c r="C34" s="76" t="s">
        <v>148</v>
      </c>
      <c r="D34" s="43" t="s">
        <v>115</v>
      </c>
      <c r="E34" s="50">
        <v>7.5</v>
      </c>
      <c r="F34" s="53"/>
      <c r="G34" s="54">
        <f>ROUND(E34*F34,2)</f>
        <v>0</v>
      </c>
      <c r="H34" s="53"/>
      <c r="I34" s="54">
        <f>ROUND(E34*H34,2)</f>
        <v>0</v>
      </c>
      <c r="J34" s="53"/>
      <c r="K34" s="54">
        <f>ROUND(E34*J34,2)</f>
        <v>0</v>
      </c>
      <c r="L34" s="54">
        <v>21</v>
      </c>
      <c r="M34" s="54">
        <f>G34*(1+L34/100)</f>
        <v>0</v>
      </c>
      <c r="N34" s="44">
        <v>0.32202999999999998</v>
      </c>
      <c r="O34" s="44">
        <f>ROUND(E34*N34,5)</f>
        <v>2.4152300000000002</v>
      </c>
      <c r="P34" s="44">
        <v>0</v>
      </c>
      <c r="Q34" s="44">
        <f>ROUND(E34*P34,5)</f>
        <v>0</v>
      </c>
      <c r="R34" s="44"/>
      <c r="S34" s="44"/>
      <c r="T34" s="45">
        <v>0.38800000000000001</v>
      </c>
      <c r="U34" s="44">
        <f>ROUND(E34*T34,2)</f>
        <v>2.91</v>
      </c>
      <c r="V34" s="34"/>
      <c r="W34" s="34"/>
      <c r="X34" s="34"/>
      <c r="Y34" s="34"/>
      <c r="Z34" s="34"/>
      <c r="AA34" s="34"/>
      <c r="AB34" s="34"/>
      <c r="AC34" s="34"/>
      <c r="AD34" s="34"/>
      <c r="AE34" s="34" t="s">
        <v>104</v>
      </c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</row>
    <row r="35" spans="1:60" x14ac:dyDescent="0.2">
      <c r="A35" s="36" t="s">
        <v>99</v>
      </c>
      <c r="B35" s="42" t="s">
        <v>64</v>
      </c>
      <c r="C35" s="78" t="s">
        <v>65</v>
      </c>
      <c r="D35" s="47"/>
      <c r="E35" s="52"/>
      <c r="F35" s="211"/>
      <c r="G35" s="55">
        <f>SUMIF(AE36:AE38,"&lt;&gt;NOR",G36:G38)</f>
        <v>0</v>
      </c>
      <c r="H35" s="55"/>
      <c r="I35" s="55">
        <f>SUM(I36:I38)</f>
        <v>0</v>
      </c>
      <c r="J35" s="55"/>
      <c r="K35" s="55">
        <f>SUM(K36:K38)</f>
        <v>0</v>
      </c>
      <c r="L35" s="55"/>
      <c r="M35" s="55">
        <f>SUM(M36:M38)</f>
        <v>0</v>
      </c>
      <c r="N35" s="48"/>
      <c r="O35" s="48">
        <f>SUM(O36:O38)</f>
        <v>7.0849999999999996E-2</v>
      </c>
      <c r="P35" s="48"/>
      <c r="Q35" s="48">
        <f>SUM(Q36:Q38)</f>
        <v>0</v>
      </c>
      <c r="R35" s="48"/>
      <c r="S35" s="48"/>
      <c r="T35" s="49"/>
      <c r="U35" s="48">
        <f>SUM(U36:U38)</f>
        <v>3.14</v>
      </c>
      <c r="AE35" t="s">
        <v>100</v>
      </c>
    </row>
    <row r="36" spans="1:60" ht="22.5" outlineLevel="1" x14ac:dyDescent="0.2">
      <c r="A36" s="35">
        <v>19</v>
      </c>
      <c r="B36" s="41" t="s">
        <v>149</v>
      </c>
      <c r="C36" s="76" t="s">
        <v>150</v>
      </c>
      <c r="D36" s="43" t="s">
        <v>109</v>
      </c>
      <c r="E36" s="50">
        <v>7</v>
      </c>
      <c r="F36" s="53"/>
      <c r="G36" s="54">
        <f>ROUND(E36*F36,2)</f>
        <v>0</v>
      </c>
      <c r="H36" s="53"/>
      <c r="I36" s="54">
        <f>ROUND(E36*H36,2)</f>
        <v>0</v>
      </c>
      <c r="J36" s="53"/>
      <c r="K36" s="54">
        <f>ROUND(E36*J36,2)</f>
        <v>0</v>
      </c>
      <c r="L36" s="54">
        <v>21</v>
      </c>
      <c r="M36" s="54">
        <f>G36*(1+L36/100)</f>
        <v>0</v>
      </c>
      <c r="N36" s="44">
        <v>2.2000000000000001E-3</v>
      </c>
      <c r="O36" s="44">
        <f>ROUND(E36*N36,5)</f>
        <v>1.54E-2</v>
      </c>
      <c r="P36" s="44">
        <v>0</v>
      </c>
      <c r="Q36" s="44">
        <f>ROUND(E36*P36,5)</f>
        <v>0</v>
      </c>
      <c r="R36" s="44"/>
      <c r="S36" s="44"/>
      <c r="T36" s="45">
        <v>6.6000000000000003E-2</v>
      </c>
      <c r="U36" s="44">
        <f>ROUND(E36*T36,2)</f>
        <v>0.46</v>
      </c>
      <c r="V36" s="34"/>
      <c r="W36" s="34"/>
      <c r="X36" s="34"/>
      <c r="Y36" s="34"/>
      <c r="Z36" s="34"/>
      <c r="AA36" s="34"/>
      <c r="AB36" s="34"/>
      <c r="AC36" s="34"/>
      <c r="AD36" s="34"/>
      <c r="AE36" s="34" t="s">
        <v>104</v>
      </c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</row>
    <row r="37" spans="1:60" ht="33.75" outlineLevel="1" x14ac:dyDescent="0.2">
      <c r="A37" s="35">
        <v>20</v>
      </c>
      <c r="B37" s="41" t="s">
        <v>151</v>
      </c>
      <c r="C37" s="76" t="s">
        <v>152</v>
      </c>
      <c r="D37" s="43" t="s">
        <v>153</v>
      </c>
      <c r="E37" s="50">
        <v>1</v>
      </c>
      <c r="F37" s="53"/>
      <c r="G37" s="54">
        <f>ROUND(E37*F37,2)</f>
        <v>0</v>
      </c>
      <c r="H37" s="53"/>
      <c r="I37" s="54">
        <f>ROUND(E37*H37,2)</f>
        <v>0</v>
      </c>
      <c r="J37" s="53"/>
      <c r="K37" s="54">
        <f>ROUND(E37*J37,2)</f>
        <v>0</v>
      </c>
      <c r="L37" s="54">
        <v>21</v>
      </c>
      <c r="M37" s="54">
        <f>G37*(1+L37/100)</f>
        <v>0</v>
      </c>
      <c r="N37" s="44">
        <v>1.435E-2</v>
      </c>
      <c r="O37" s="44">
        <f>ROUND(E37*N37,5)</f>
        <v>1.435E-2</v>
      </c>
      <c r="P37" s="44">
        <v>0</v>
      </c>
      <c r="Q37" s="44">
        <f>ROUND(E37*P37,5)</f>
        <v>0</v>
      </c>
      <c r="R37" s="44"/>
      <c r="S37" s="44"/>
      <c r="T37" s="45">
        <v>1.337</v>
      </c>
      <c r="U37" s="44">
        <f>ROUND(E37*T37,2)</f>
        <v>1.34</v>
      </c>
      <c r="V37" s="34"/>
      <c r="W37" s="34"/>
      <c r="X37" s="34"/>
      <c r="Y37" s="34"/>
      <c r="Z37" s="34"/>
      <c r="AA37" s="34"/>
      <c r="AB37" s="34"/>
      <c r="AC37" s="34"/>
      <c r="AD37" s="34"/>
      <c r="AE37" s="34" t="s">
        <v>104</v>
      </c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</row>
    <row r="38" spans="1:60" outlineLevel="1" x14ac:dyDescent="0.2">
      <c r="A38" s="35">
        <v>21</v>
      </c>
      <c r="B38" s="41" t="s">
        <v>154</v>
      </c>
      <c r="C38" s="76" t="s">
        <v>155</v>
      </c>
      <c r="D38" s="43" t="s">
        <v>153</v>
      </c>
      <c r="E38" s="50">
        <v>1</v>
      </c>
      <c r="F38" s="53"/>
      <c r="G38" s="54">
        <f>ROUND(E38*F38,2)</f>
        <v>0</v>
      </c>
      <c r="H38" s="53"/>
      <c r="I38" s="54">
        <f>ROUND(E38*H38,2)</f>
        <v>0</v>
      </c>
      <c r="J38" s="53"/>
      <c r="K38" s="54">
        <f>ROUND(E38*J38,2)</f>
        <v>0</v>
      </c>
      <c r="L38" s="54">
        <v>21</v>
      </c>
      <c r="M38" s="54">
        <f>G38*(1+L38/100)</f>
        <v>0</v>
      </c>
      <c r="N38" s="44">
        <v>4.1099999999999998E-2</v>
      </c>
      <c r="O38" s="44">
        <f>ROUND(E38*N38,5)</f>
        <v>4.1099999999999998E-2</v>
      </c>
      <c r="P38" s="44">
        <v>0</v>
      </c>
      <c r="Q38" s="44">
        <f>ROUND(E38*P38,5)</f>
        <v>0</v>
      </c>
      <c r="R38" s="44"/>
      <c r="S38" s="44"/>
      <c r="T38" s="45">
        <v>1.3387</v>
      </c>
      <c r="U38" s="44">
        <f>ROUND(E38*T38,2)</f>
        <v>1.34</v>
      </c>
      <c r="V38" s="34"/>
      <c r="W38" s="34"/>
      <c r="X38" s="34"/>
      <c r="Y38" s="34"/>
      <c r="Z38" s="34"/>
      <c r="AA38" s="34"/>
      <c r="AB38" s="34"/>
      <c r="AC38" s="34"/>
      <c r="AD38" s="34"/>
      <c r="AE38" s="34" t="s">
        <v>110</v>
      </c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</row>
    <row r="39" spans="1:60" x14ac:dyDescent="0.2">
      <c r="A39" s="36" t="s">
        <v>99</v>
      </c>
      <c r="B39" s="42" t="s">
        <v>66</v>
      </c>
      <c r="C39" s="78" t="s">
        <v>67</v>
      </c>
      <c r="D39" s="47"/>
      <c r="E39" s="52"/>
      <c r="F39" s="211"/>
      <c r="G39" s="55">
        <f>SUMIF(AE40:AE40,"&lt;&gt;NOR",G40:G40)</f>
        <v>0</v>
      </c>
      <c r="H39" s="55"/>
      <c r="I39" s="55">
        <f>SUM(I40:I40)</f>
        <v>0</v>
      </c>
      <c r="J39" s="55"/>
      <c r="K39" s="55">
        <f>SUM(K40:K40)</f>
        <v>0</v>
      </c>
      <c r="L39" s="55"/>
      <c r="M39" s="55">
        <f>SUM(M40:M40)</f>
        <v>0</v>
      </c>
      <c r="N39" s="48"/>
      <c r="O39" s="48">
        <f>SUM(O40:O40)</f>
        <v>2.6680999999999999</v>
      </c>
      <c r="P39" s="48"/>
      <c r="Q39" s="48">
        <f>SUM(Q40:Q40)</f>
        <v>0</v>
      </c>
      <c r="R39" s="48"/>
      <c r="S39" s="48"/>
      <c r="T39" s="49"/>
      <c r="U39" s="48">
        <f>SUM(U40:U40)</f>
        <v>3.37</v>
      </c>
      <c r="AE39" t="s">
        <v>100</v>
      </c>
    </row>
    <row r="40" spans="1:60" ht="22.5" outlineLevel="1" x14ac:dyDescent="0.2">
      <c r="A40" s="35">
        <v>22</v>
      </c>
      <c r="B40" s="41" t="s">
        <v>156</v>
      </c>
      <c r="C40" s="76" t="s">
        <v>157</v>
      </c>
      <c r="D40" s="43" t="s">
        <v>109</v>
      </c>
      <c r="E40" s="50">
        <v>10</v>
      </c>
      <c r="F40" s="53"/>
      <c r="G40" s="54">
        <f>ROUND(E40*F40,2)</f>
        <v>0</v>
      </c>
      <c r="H40" s="53"/>
      <c r="I40" s="54">
        <f>ROUND(E40*H40,2)</f>
        <v>0</v>
      </c>
      <c r="J40" s="53"/>
      <c r="K40" s="54">
        <f>ROUND(E40*J40,2)</f>
        <v>0</v>
      </c>
      <c r="L40" s="54">
        <v>21</v>
      </c>
      <c r="M40" s="54">
        <f>G40*(1+L40/100)</f>
        <v>0</v>
      </c>
      <c r="N40" s="44">
        <v>0.26680999999999999</v>
      </c>
      <c r="O40" s="44">
        <f>ROUND(E40*N40,5)</f>
        <v>2.6680999999999999</v>
      </c>
      <c r="P40" s="44">
        <v>0</v>
      </c>
      <c r="Q40" s="44">
        <f>ROUND(E40*P40,5)</f>
        <v>0</v>
      </c>
      <c r="R40" s="44"/>
      <c r="S40" s="44"/>
      <c r="T40" s="45">
        <v>0.33704000000000001</v>
      </c>
      <c r="U40" s="44">
        <f>ROUND(E40*T40,2)</f>
        <v>3.37</v>
      </c>
      <c r="V40" s="34"/>
      <c r="W40" s="34"/>
      <c r="X40" s="34"/>
      <c r="Y40" s="34"/>
      <c r="Z40" s="34"/>
      <c r="AA40" s="34"/>
      <c r="AB40" s="34"/>
      <c r="AC40" s="34"/>
      <c r="AD40" s="34"/>
      <c r="AE40" s="34" t="s">
        <v>104</v>
      </c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D40" s="34"/>
      <c r="BE40" s="34"/>
      <c r="BF40" s="34"/>
      <c r="BG40" s="34"/>
      <c r="BH40" s="34"/>
    </row>
    <row r="41" spans="1:60" x14ac:dyDescent="0.2">
      <c r="A41" s="36" t="s">
        <v>99</v>
      </c>
      <c r="B41" s="42" t="s">
        <v>68</v>
      </c>
      <c r="C41" s="78" t="s">
        <v>69</v>
      </c>
      <c r="D41" s="47"/>
      <c r="E41" s="52"/>
      <c r="F41" s="211"/>
      <c r="G41" s="55">
        <f>SUMIF(AE42:AE42,"&lt;&gt;NOR",G42:G42)</f>
        <v>0</v>
      </c>
      <c r="H41" s="55"/>
      <c r="I41" s="55">
        <f>SUM(I42:I42)</f>
        <v>0</v>
      </c>
      <c r="J41" s="55"/>
      <c r="K41" s="55">
        <f>SUM(K42:K42)</f>
        <v>0</v>
      </c>
      <c r="L41" s="55"/>
      <c r="M41" s="55">
        <f>SUM(M42:M42)</f>
        <v>0</v>
      </c>
      <c r="N41" s="48"/>
      <c r="O41" s="48">
        <f>SUM(O42:O42)</f>
        <v>0</v>
      </c>
      <c r="P41" s="48"/>
      <c r="Q41" s="48">
        <f>SUM(Q42:Q42)</f>
        <v>0</v>
      </c>
      <c r="R41" s="48"/>
      <c r="S41" s="48"/>
      <c r="T41" s="49"/>
      <c r="U41" s="48">
        <f>SUM(U42:U42)</f>
        <v>4.17</v>
      </c>
      <c r="AE41" t="s">
        <v>100</v>
      </c>
    </row>
    <row r="42" spans="1:60" outlineLevel="1" x14ac:dyDescent="0.2">
      <c r="A42" s="35">
        <v>23</v>
      </c>
      <c r="B42" s="41" t="s">
        <v>158</v>
      </c>
      <c r="C42" s="76" t="s">
        <v>159</v>
      </c>
      <c r="D42" s="43" t="s">
        <v>160</v>
      </c>
      <c r="E42" s="50">
        <v>8.5150000000000006</v>
      </c>
      <c r="F42" s="53"/>
      <c r="G42" s="54">
        <f>ROUND(E42*F42,2)</f>
        <v>0</v>
      </c>
      <c r="H42" s="53"/>
      <c r="I42" s="54">
        <f>ROUND(E42*H42,2)</f>
        <v>0</v>
      </c>
      <c r="J42" s="53"/>
      <c r="K42" s="54">
        <f>ROUND(E42*J42,2)</f>
        <v>0</v>
      </c>
      <c r="L42" s="54">
        <v>21</v>
      </c>
      <c r="M42" s="54">
        <f>G42*(1+L42/100)</f>
        <v>0</v>
      </c>
      <c r="N42" s="44">
        <v>0</v>
      </c>
      <c r="O42" s="44">
        <f>ROUND(E42*N42,5)</f>
        <v>0</v>
      </c>
      <c r="P42" s="44">
        <v>0</v>
      </c>
      <c r="Q42" s="44">
        <f>ROUND(E42*P42,5)</f>
        <v>0</v>
      </c>
      <c r="R42" s="44"/>
      <c r="S42" s="44"/>
      <c r="T42" s="45">
        <v>0.49</v>
      </c>
      <c r="U42" s="44">
        <f>ROUND(E42*T42,2)</f>
        <v>4.17</v>
      </c>
      <c r="V42" s="34"/>
      <c r="W42" s="34"/>
      <c r="X42" s="34"/>
      <c r="Y42" s="34"/>
      <c r="Z42" s="34"/>
      <c r="AA42" s="34"/>
      <c r="AB42" s="34"/>
      <c r="AC42" s="34"/>
      <c r="AD42" s="34"/>
      <c r="AE42" s="34" t="s">
        <v>104</v>
      </c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  <c r="BD42" s="34"/>
      <c r="BE42" s="34"/>
      <c r="BF42" s="34"/>
      <c r="BG42" s="34"/>
      <c r="BH42" s="34"/>
    </row>
    <row r="43" spans="1:60" x14ac:dyDescent="0.2">
      <c r="A43" s="36" t="s">
        <v>99</v>
      </c>
      <c r="B43" s="42" t="s">
        <v>70</v>
      </c>
      <c r="C43" s="78" t="s">
        <v>71</v>
      </c>
      <c r="D43" s="47"/>
      <c r="E43" s="52"/>
      <c r="F43" s="211"/>
      <c r="G43" s="55">
        <f>SUMIF(AE44:AE45,"&lt;&gt;NOR",G44:G45)</f>
        <v>0</v>
      </c>
      <c r="H43" s="55"/>
      <c r="I43" s="55">
        <f>SUM(I44:I45)</f>
        <v>0</v>
      </c>
      <c r="J43" s="55"/>
      <c r="K43" s="55">
        <f>SUM(K44:K45)</f>
        <v>0</v>
      </c>
      <c r="L43" s="55"/>
      <c r="M43" s="55">
        <f>SUM(M44:M45)</f>
        <v>0</v>
      </c>
      <c r="N43" s="48"/>
      <c r="O43" s="48">
        <f>SUM(O44:O45)</f>
        <v>0</v>
      </c>
      <c r="P43" s="48"/>
      <c r="Q43" s="48">
        <f>SUM(Q44:Q45)</f>
        <v>0</v>
      </c>
      <c r="R43" s="48"/>
      <c r="S43" s="48"/>
      <c r="T43" s="49"/>
      <c r="U43" s="48">
        <f>SUM(U44:U45)</f>
        <v>4.13</v>
      </c>
      <c r="AE43" t="s">
        <v>100</v>
      </c>
    </row>
    <row r="44" spans="1:60" outlineLevel="1" x14ac:dyDescent="0.2">
      <c r="A44" s="35">
        <v>24</v>
      </c>
      <c r="B44" s="41" t="s">
        <v>161</v>
      </c>
      <c r="C44" s="76" t="s">
        <v>162</v>
      </c>
      <c r="D44" s="43" t="s">
        <v>160</v>
      </c>
      <c r="E44" s="50">
        <v>19.519770000000001</v>
      </c>
      <c r="F44" s="53"/>
      <c r="G44" s="54">
        <f>ROUND(E44*F44,2)</f>
        <v>0</v>
      </c>
      <c r="H44" s="53"/>
      <c r="I44" s="54">
        <f>ROUND(E44*H44,2)</f>
        <v>0</v>
      </c>
      <c r="J44" s="53"/>
      <c r="K44" s="54">
        <f>ROUND(E44*J44,2)</f>
        <v>0</v>
      </c>
      <c r="L44" s="54">
        <v>21</v>
      </c>
      <c r="M44" s="54">
        <f>G44*(1+L44/100)</f>
        <v>0</v>
      </c>
      <c r="N44" s="44">
        <v>0</v>
      </c>
      <c r="O44" s="44">
        <f>ROUND(E44*N44,5)</f>
        <v>0</v>
      </c>
      <c r="P44" s="44">
        <v>0</v>
      </c>
      <c r="Q44" s="44">
        <f>ROUND(E44*P44,5)</f>
        <v>0</v>
      </c>
      <c r="R44" s="44"/>
      <c r="S44" s="44"/>
      <c r="T44" s="45">
        <v>0.21149999999999999</v>
      </c>
      <c r="U44" s="44">
        <f>ROUND(E44*T44,2)</f>
        <v>4.13</v>
      </c>
      <c r="V44" s="34"/>
      <c r="W44" s="34"/>
      <c r="X44" s="34"/>
      <c r="Y44" s="34"/>
      <c r="Z44" s="34"/>
      <c r="AA44" s="34"/>
      <c r="AB44" s="34"/>
      <c r="AC44" s="34"/>
      <c r="AD44" s="34"/>
      <c r="AE44" s="34" t="s">
        <v>104</v>
      </c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</row>
    <row r="45" spans="1:60" outlineLevel="1" x14ac:dyDescent="0.2">
      <c r="A45" s="64">
        <v>25</v>
      </c>
      <c r="B45" s="65" t="s">
        <v>163</v>
      </c>
      <c r="C45" s="79" t="s">
        <v>164</v>
      </c>
      <c r="D45" s="66" t="s">
        <v>160</v>
      </c>
      <c r="E45" s="67">
        <v>78.079080000000005</v>
      </c>
      <c r="F45" s="68"/>
      <c r="G45" s="69">
        <f>ROUND(E45*F45,2)</f>
        <v>0</v>
      </c>
      <c r="H45" s="68"/>
      <c r="I45" s="69">
        <f>ROUND(E45*H45,2)</f>
        <v>0</v>
      </c>
      <c r="J45" s="68"/>
      <c r="K45" s="69">
        <f>ROUND(E45*J45,2)</f>
        <v>0</v>
      </c>
      <c r="L45" s="69">
        <v>21</v>
      </c>
      <c r="M45" s="69">
        <f>G45*(1+L45/100)</f>
        <v>0</v>
      </c>
      <c r="N45" s="70">
        <v>0</v>
      </c>
      <c r="O45" s="70">
        <f>ROUND(E45*N45,5)</f>
        <v>0</v>
      </c>
      <c r="P45" s="70">
        <v>0</v>
      </c>
      <c r="Q45" s="70">
        <f>ROUND(E45*P45,5)</f>
        <v>0</v>
      </c>
      <c r="R45" s="70"/>
      <c r="S45" s="70"/>
      <c r="T45" s="71">
        <v>0</v>
      </c>
      <c r="U45" s="70">
        <f>ROUND(E45*T45,2)</f>
        <v>0</v>
      </c>
      <c r="V45" s="34"/>
      <c r="W45" s="34"/>
      <c r="X45" s="34"/>
      <c r="Y45" s="34"/>
      <c r="Z45" s="34"/>
      <c r="AA45" s="34"/>
      <c r="AB45" s="34"/>
      <c r="AC45" s="34"/>
      <c r="AD45" s="34"/>
      <c r="AE45" s="34" t="s">
        <v>104</v>
      </c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</row>
    <row r="46" spans="1:60" x14ac:dyDescent="0.2">
      <c r="A46" s="4"/>
      <c r="B46" s="5" t="s">
        <v>165</v>
      </c>
      <c r="C46" s="80" t="s">
        <v>165</v>
      </c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AC46">
        <v>15</v>
      </c>
      <c r="AD46">
        <v>21</v>
      </c>
    </row>
    <row r="47" spans="1:60" x14ac:dyDescent="0.2">
      <c r="A47" s="72"/>
      <c r="B47" s="73">
        <v>26</v>
      </c>
      <c r="C47" s="81" t="s">
        <v>165</v>
      </c>
      <c r="D47" s="74"/>
      <c r="E47" s="74"/>
      <c r="F47" s="74"/>
      <c r="G47" s="75">
        <f>G8+G27+G31+G35+G39+G41+G43</f>
        <v>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AC47">
        <f>SUMIF(L7:L45,AC46,G7:G45)</f>
        <v>0</v>
      </c>
      <c r="AD47">
        <f>SUMIF(L7:L45,AD46,G7:G45)</f>
        <v>0</v>
      </c>
      <c r="AE47" t="s">
        <v>166</v>
      </c>
    </row>
    <row r="48" spans="1:60" x14ac:dyDescent="0.2">
      <c r="A48" s="4"/>
      <c r="B48" s="5" t="s">
        <v>165</v>
      </c>
      <c r="C48" s="80" t="s">
        <v>165</v>
      </c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31" x14ac:dyDescent="0.2">
      <c r="A49" s="4"/>
      <c r="B49" s="5" t="s">
        <v>165</v>
      </c>
      <c r="C49" s="80" t="s">
        <v>165</v>
      </c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31" x14ac:dyDescent="0.2">
      <c r="A50" s="282"/>
      <c r="B50" s="282"/>
      <c r="C50" s="283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31" x14ac:dyDescent="0.2">
      <c r="A51" s="263"/>
      <c r="B51" s="264"/>
      <c r="C51" s="265"/>
      <c r="D51" s="264"/>
      <c r="E51" s="264"/>
      <c r="F51" s="264"/>
      <c r="G51" s="266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AE51" t="s">
        <v>167</v>
      </c>
    </row>
    <row r="52" spans="1:31" x14ac:dyDescent="0.2">
      <c r="A52" s="267"/>
      <c r="B52" s="268"/>
      <c r="C52" s="269"/>
      <c r="D52" s="268"/>
      <c r="E52" s="268"/>
      <c r="F52" s="268"/>
      <c r="G52" s="270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31" x14ac:dyDescent="0.2">
      <c r="A53" s="267"/>
      <c r="B53" s="268"/>
      <c r="C53" s="269"/>
      <c r="D53" s="268"/>
      <c r="E53" s="268"/>
      <c r="F53" s="268"/>
      <c r="G53" s="270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31" x14ac:dyDescent="0.2">
      <c r="A54" s="267"/>
      <c r="B54" s="268"/>
      <c r="C54" s="269"/>
      <c r="D54" s="268"/>
      <c r="E54" s="268"/>
      <c r="F54" s="268"/>
      <c r="G54" s="270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31" x14ac:dyDescent="0.2">
      <c r="A55" s="271"/>
      <c r="B55" s="272"/>
      <c r="C55" s="273"/>
      <c r="D55" s="272"/>
      <c r="E55" s="272"/>
      <c r="F55" s="272"/>
      <c r="G55" s="27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31" x14ac:dyDescent="0.2">
      <c r="A56" s="4"/>
      <c r="B56" s="5" t="s">
        <v>165</v>
      </c>
      <c r="C56" s="80" t="s">
        <v>165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31" x14ac:dyDescent="0.2">
      <c r="C57" s="82"/>
      <c r="AE57" t="s">
        <v>168</v>
      </c>
    </row>
  </sheetData>
  <sheetProtection algorithmName="SHA-512" hashValue="37Wic3lR/6U14m5OjrwibSgVQSvyoaFLfN5IlobWBXCd45hYAwrrJXVvAdbxpPfxw4OFqrRsB34gBfDfo+TJdQ==" saltValue="8gvKJicCEyUDEXn8QC+Hpg==" spinCount="100000" sheet="1" objects="1" scenarios="1"/>
  <mergeCells count="6">
    <mergeCell ref="A51:G55"/>
    <mergeCell ref="A1:G1"/>
    <mergeCell ref="C2:G2"/>
    <mergeCell ref="C3:G3"/>
    <mergeCell ref="C4:G4"/>
    <mergeCell ref="A50:C50"/>
  </mergeCells>
  <pageMargins left="0.59055118110236204" right="0.39370078740157499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MaHe</dc:creator>
  <cp:lastModifiedBy>PC</cp:lastModifiedBy>
  <cp:lastPrinted>2014-02-28T09:52:57Z</cp:lastPrinted>
  <dcterms:created xsi:type="dcterms:W3CDTF">2009-04-08T07:15:50Z</dcterms:created>
  <dcterms:modified xsi:type="dcterms:W3CDTF">2019-10-24T09:09:27Z</dcterms:modified>
</cp:coreProperties>
</file>